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1925" tabRatio="520" firstSheet="1" activeTab="1"/>
  </bookViews>
  <sheets>
    <sheet name="综合信息表" sheetId="13" state="hidden" r:id="rId1"/>
    <sheet name="表一" sheetId="2" r:id="rId2"/>
    <sheet name="表二" sheetId="3" r:id="rId3"/>
    <sheet name="表三 甲" sheetId="6" r:id="rId4"/>
    <sheet name="Sheet1" sheetId="23" state="hidden" r:id="rId5"/>
    <sheet name="表三乙" sheetId="5" r:id="rId6"/>
    <sheet name="表三丙" sheetId="10" r:id="rId7"/>
    <sheet name="表四甲" sheetId="9" r:id="rId8"/>
    <sheet name="Sheet2" sheetId="25" state="hidden" r:id="rId9"/>
    <sheet name="表五甲" sheetId="7" r:id="rId10"/>
    <sheet name="ODN导入表" sheetId="24" state="hidden" r:id="rId11"/>
    <sheet name="工作量统计" sheetId="14" state="hidden" r:id="rId12"/>
    <sheet name="正式文本中要的数据" sheetId="20" state="hidden" r:id="rId13"/>
    <sheet name="预算定额表(该定额需该实)" sheetId="16" state="hidden" r:id="rId14"/>
    <sheet name="材料库" sheetId="21" state="hidden" r:id="rId15"/>
  </sheets>
  <externalReferences>
    <externalReference r:id="rId17"/>
  </externalReferences>
  <definedNames>
    <definedName name="_xlnm._FilterDatabase" localSheetId="3" hidden="1">'表三 甲'!$A$5:$I$1776</definedName>
    <definedName name="_xlnm._FilterDatabase" localSheetId="5" hidden="1">表三乙!$A$5:$J$691</definedName>
    <definedName name="_xlnm._FilterDatabase" localSheetId="6" hidden="1">表三丙!$A$6:$J$1030</definedName>
    <definedName name="_xlnm._FilterDatabase" localSheetId="7" hidden="1">表四甲!$A$6:$L$381</definedName>
    <definedName name="_xlnm._FilterDatabase" localSheetId="13" hidden="1">'预算定额表(该定额需该实)'!$A$1:$Q$1632</definedName>
    <definedName name="_xlnm.Print_Area" localSheetId="3">'表三 甲'!$A$1:$I$1776</definedName>
    <definedName name="_xlnm.Print_Area" localSheetId="6">表三丙!$A$1:$J$1031</definedName>
    <definedName name="_xlnm.Print_Area" localSheetId="5">表三乙!$A$1:$J$691</definedName>
    <definedName name="_xlnm.Print_Area" localSheetId="7">表四甲!$A$1:$J$381</definedName>
    <definedName name="_xlnm.Print_Area" localSheetId="9">表五甲!$A$1:$G$24</definedName>
    <definedName name="_xlnm.Print_Titles" localSheetId="3">'表三 甲'!$1:$6</definedName>
    <definedName name="_xlnm.Print_Titles" localSheetId="6">表三丙!$1:$6</definedName>
    <definedName name="_xlnm.Print_Titles" localSheetId="5">表三乙!$1:$6</definedName>
    <definedName name="_xlnm.Print_Titles" localSheetId="7">表四甲!$1:$6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I23" authorId="0">
      <text>
        <r>
          <rPr>
            <b/>
            <sz val="9"/>
            <rFont val="宋体"/>
            <charset val="134"/>
          </rPr>
          <t>甲供主材费税率根据地市情况计列</t>
        </r>
      </text>
    </comment>
  </commentList>
</comments>
</file>

<file path=xl/sharedStrings.xml><?xml version="1.0" encoding="utf-8"?>
<sst xmlns="http://schemas.openxmlformats.org/spreadsheetml/2006/main" count="25634" uniqueCount="6933">
  <si>
    <r>
      <rPr>
        <b/>
        <sz val="16"/>
        <rFont val="宋体"/>
        <charset val="134"/>
      </rPr>
      <t>综</t>
    </r>
    <r>
      <rPr>
        <b/>
        <sz val="16"/>
        <rFont val="Arial"/>
        <charset val="134"/>
      </rPr>
      <t xml:space="preserve">      </t>
    </r>
    <r>
      <rPr>
        <b/>
        <sz val="16"/>
        <rFont val="宋体"/>
        <charset val="134"/>
      </rPr>
      <t>合</t>
    </r>
    <r>
      <rPr>
        <b/>
        <sz val="16"/>
        <rFont val="Arial"/>
        <charset val="134"/>
      </rPr>
      <t xml:space="preserve">     </t>
    </r>
    <r>
      <rPr>
        <b/>
        <sz val="16"/>
        <rFont val="宋体"/>
        <charset val="134"/>
      </rPr>
      <t>信</t>
    </r>
    <r>
      <rPr>
        <b/>
        <sz val="16"/>
        <rFont val="Arial"/>
        <charset val="134"/>
      </rPr>
      <t xml:space="preserve">     </t>
    </r>
    <r>
      <rPr>
        <b/>
        <sz val="16"/>
        <rFont val="宋体"/>
        <charset val="134"/>
      </rPr>
      <t>息</t>
    </r>
    <r>
      <rPr>
        <b/>
        <sz val="16"/>
        <rFont val="Arial"/>
        <charset val="134"/>
      </rPr>
      <t xml:space="preserve">     </t>
    </r>
    <r>
      <rPr>
        <b/>
        <sz val="16"/>
        <rFont val="宋体"/>
        <charset val="134"/>
      </rPr>
      <t>表</t>
    </r>
  </si>
  <si>
    <t>序号</t>
  </si>
  <si>
    <r>
      <rPr>
        <sz val="10"/>
        <rFont val="宋体"/>
        <charset val="134"/>
      </rPr>
      <t>名</t>
    </r>
    <r>
      <rPr>
        <sz val="10"/>
        <rFont val="Arial"/>
        <charset val="134"/>
      </rPr>
      <t xml:space="preserve">     </t>
    </r>
    <r>
      <rPr>
        <sz val="10"/>
        <rFont val="宋体"/>
        <charset val="134"/>
      </rPr>
      <t>称</t>
    </r>
  </si>
  <si>
    <r>
      <rPr>
        <sz val="10"/>
        <rFont val="宋体"/>
        <charset val="134"/>
      </rPr>
      <t>内</t>
    </r>
    <r>
      <rPr>
        <sz val="10"/>
        <rFont val="Arial"/>
        <charset val="134"/>
      </rPr>
      <t xml:space="preserve">                      </t>
    </r>
    <r>
      <rPr>
        <sz val="10"/>
        <rFont val="宋体"/>
        <charset val="134"/>
      </rPr>
      <t>容</t>
    </r>
  </si>
  <si>
    <r>
      <rPr>
        <sz val="10"/>
        <rFont val="宋体"/>
        <charset val="134"/>
      </rPr>
      <t>名</t>
    </r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称</t>
    </r>
  </si>
  <si>
    <r>
      <rPr>
        <sz val="10"/>
        <rFont val="宋体"/>
        <charset val="134"/>
      </rPr>
      <t>内</t>
    </r>
    <r>
      <rPr>
        <sz val="10"/>
        <rFont val="Arial"/>
        <charset val="134"/>
      </rPr>
      <t xml:space="preserve">                         </t>
    </r>
    <r>
      <rPr>
        <sz val="10"/>
        <rFont val="宋体"/>
        <charset val="134"/>
      </rPr>
      <t>容</t>
    </r>
  </si>
  <si>
    <t>建设项目名称</t>
  </si>
  <si>
    <t>建设项目名称:</t>
  </si>
  <si>
    <t>表格编号</t>
  </si>
  <si>
    <t>单项工程名称</t>
  </si>
  <si>
    <t>单项工程名称：2023年景德镇电信乐平水利枢纽工程建设杆线迁改工程</t>
  </si>
  <si>
    <t>表一编号</t>
  </si>
  <si>
    <t>表格编号:TXL-1</t>
  </si>
  <si>
    <t>单位工程名称</t>
  </si>
  <si>
    <t>表二编号</t>
  </si>
  <si>
    <t>表格编号:TXL-2</t>
  </si>
  <si>
    <t>建设单位名称</t>
  </si>
  <si>
    <r>
      <rPr>
        <sz val="10"/>
        <rFont val="宋体"/>
        <charset val="134"/>
      </rPr>
      <t>建设单位名称</t>
    </r>
    <r>
      <rPr>
        <sz val="10"/>
        <rFont val="Arial"/>
        <charset val="134"/>
      </rPr>
      <t>:</t>
    </r>
    <r>
      <rPr>
        <sz val="10"/>
        <rFont val="宋体"/>
        <charset val="134"/>
      </rPr>
      <t>中国电信股份有限公司景德镇分公司</t>
    </r>
  </si>
  <si>
    <t>表三甲编号</t>
  </si>
  <si>
    <t>表格编号:TXL-3甲</t>
  </si>
  <si>
    <t>第几页</t>
  </si>
  <si>
    <t>第全页</t>
  </si>
  <si>
    <t>表三乙编号</t>
  </si>
  <si>
    <t>表格编号:TXL-3乙</t>
  </si>
  <si>
    <t>设计负责人</t>
  </si>
  <si>
    <t>设计负责人:</t>
  </si>
  <si>
    <t>表三丙编号</t>
  </si>
  <si>
    <t>表格编号:TXL-3丙</t>
  </si>
  <si>
    <t>审核人</t>
  </si>
  <si>
    <r>
      <rPr>
        <sz val="10"/>
        <rFont val="宋体"/>
        <charset val="134"/>
      </rPr>
      <t>审核</t>
    </r>
    <r>
      <rPr>
        <sz val="10"/>
        <rFont val="Arial"/>
        <charset val="134"/>
      </rPr>
      <t>:</t>
    </r>
  </si>
  <si>
    <t>表四甲安设编号</t>
  </si>
  <si>
    <t>编制人</t>
  </si>
  <si>
    <r>
      <rPr>
        <sz val="10"/>
        <rFont val="宋体"/>
        <charset val="134"/>
      </rPr>
      <t>编制</t>
    </r>
    <r>
      <rPr>
        <sz val="10"/>
        <rFont val="Arial"/>
        <charset val="134"/>
      </rPr>
      <t>:</t>
    </r>
  </si>
  <si>
    <t>表四乙备设编号</t>
  </si>
  <si>
    <t>编制日期</t>
  </si>
  <si>
    <r>
      <rPr>
        <sz val="10"/>
        <rFont val="宋体"/>
        <charset val="134"/>
      </rPr>
      <t>编制日期</t>
    </r>
    <r>
      <rPr>
        <sz val="10"/>
        <rFont val="Arial"/>
        <charset val="134"/>
      </rPr>
      <t xml:space="preserve">:   2023 </t>
    </r>
    <r>
      <rPr>
        <sz val="10"/>
        <rFont val="宋体"/>
        <charset val="134"/>
      </rPr>
      <t>年05月</t>
    </r>
  </si>
  <si>
    <t>表四甲不安设编号</t>
  </si>
  <si>
    <t>表四主材编号</t>
  </si>
  <si>
    <t>表格编号:TXL-4甲A</t>
  </si>
  <si>
    <r>
      <rPr>
        <sz val="10"/>
        <rFont val="宋体"/>
        <charset val="134"/>
      </rPr>
      <t>内</t>
    </r>
    <r>
      <rPr>
        <sz val="10"/>
        <rFont val="Arial"/>
        <charset val="134"/>
      </rPr>
      <t xml:space="preserve">                     </t>
    </r>
    <r>
      <rPr>
        <sz val="10"/>
        <rFont val="宋体"/>
        <charset val="134"/>
      </rPr>
      <t>容</t>
    </r>
  </si>
  <si>
    <t>表五编号</t>
  </si>
  <si>
    <t>表格编号:TXL-5甲</t>
  </si>
  <si>
    <t>供货地点</t>
  </si>
  <si>
    <t>工程性质</t>
  </si>
  <si>
    <t>线路新建</t>
  </si>
  <si>
    <t>工程类别</t>
  </si>
  <si>
    <t>四类工程</t>
  </si>
  <si>
    <t>施工队伍调遣里程</t>
  </si>
  <si>
    <t>国外运保费率</t>
  </si>
  <si>
    <t>施工队伍</t>
  </si>
  <si>
    <t>四类</t>
  </si>
  <si>
    <t>主干设备总价</t>
  </si>
  <si>
    <t>网络设备总价</t>
  </si>
  <si>
    <t>用户线数</t>
  </si>
  <si>
    <t>运输保险费</t>
  </si>
  <si>
    <t>交换中继线</t>
  </si>
  <si>
    <t>以上一地一价</t>
  </si>
  <si>
    <t>接入中继</t>
  </si>
  <si>
    <t>总计</t>
  </si>
  <si>
    <r>
      <rPr>
        <sz val="10"/>
        <rFont val="宋体"/>
        <charset val="134"/>
      </rPr>
      <t>地区邮电局</t>
    </r>
    <r>
      <rPr>
        <sz val="10"/>
        <rFont val="Arial"/>
        <charset val="134"/>
      </rPr>
      <t xml:space="preserve">                    </t>
    </r>
    <r>
      <rPr>
        <sz val="10"/>
        <rFont val="宋体"/>
        <charset val="134"/>
      </rPr>
      <t>局</t>
    </r>
  </si>
  <si>
    <t>工程预算总表（表一）</t>
  </si>
  <si>
    <t>序  号</t>
  </si>
  <si>
    <t>费用名称</t>
  </si>
  <si>
    <t>小型建筑工程费</t>
  </si>
  <si>
    <t>需要安装的设备费</t>
  </si>
  <si>
    <t>不需要安装的设备、工器具费</t>
  </si>
  <si>
    <t>建筑安装工程费</t>
  </si>
  <si>
    <t>其他费用</t>
  </si>
  <si>
    <t>预备费</t>
  </si>
  <si>
    <t>总  价  值</t>
  </si>
  <si>
    <t>（元）</t>
  </si>
  <si>
    <t>除税价</t>
  </si>
  <si>
    <t>增值税</t>
  </si>
  <si>
    <t>含税价</t>
  </si>
  <si>
    <t>其中外币（）</t>
  </si>
  <si>
    <t>Ⅰ</t>
  </si>
  <si>
    <t>Ⅱ</t>
  </si>
  <si>
    <t>Ⅲ</t>
  </si>
  <si>
    <t>Ⅳ</t>
  </si>
  <si>
    <t>Ⅴ</t>
  </si>
  <si>
    <t>Ⅵ</t>
  </si>
  <si>
    <t>Ⅶ</t>
  </si>
  <si>
    <t>Ⅷ</t>
  </si>
  <si>
    <t>Ⅸ</t>
  </si>
  <si>
    <t>Ⅹ</t>
  </si>
  <si>
    <t>Ⅺ</t>
  </si>
  <si>
    <t>Ⅻ</t>
  </si>
  <si>
    <t>XⅢ</t>
  </si>
  <si>
    <t>工程建设其他费用</t>
  </si>
  <si>
    <t>合计</t>
  </si>
  <si>
    <t>建设期利息</t>
  </si>
  <si>
    <t>其中回收费用</t>
  </si>
  <si>
    <t>建筑安装工程费用预算表（表二）</t>
  </si>
  <si>
    <t>依据和计算方法</t>
  </si>
  <si>
    <t xml:space="preserve">            Ⅱ</t>
  </si>
  <si>
    <t>夜间施工增加费</t>
  </si>
  <si>
    <t>人工费×2.50%</t>
  </si>
  <si>
    <t>建筑安装工程费（含税价）</t>
  </si>
  <si>
    <t>一+二+三+四</t>
  </si>
  <si>
    <t>冬雨季施工增加费</t>
  </si>
  <si>
    <t>人工费×1.80%</t>
  </si>
  <si>
    <t>一</t>
  </si>
  <si>
    <t>直接费</t>
  </si>
  <si>
    <t>（一）+（二）</t>
  </si>
  <si>
    <t>生产工具用具使用费</t>
  </si>
  <si>
    <t>人工费×1.50%</t>
  </si>
  <si>
    <t>（一）</t>
  </si>
  <si>
    <t>直接工程费</t>
  </si>
  <si>
    <t>1+2+3+4</t>
  </si>
  <si>
    <t>施工用水电蒸气费</t>
  </si>
  <si>
    <t>按实计列</t>
  </si>
  <si>
    <t>人工费</t>
  </si>
  <si>
    <t>⑴＋⑵</t>
  </si>
  <si>
    <t>特殊地区施工增加费</t>
  </si>
  <si>
    <t>⑴</t>
  </si>
  <si>
    <t>技工费</t>
  </si>
  <si>
    <t>技工总工日×114元</t>
  </si>
  <si>
    <t>已完工程及设备保护费</t>
  </si>
  <si>
    <t>人工费×2.00%</t>
  </si>
  <si>
    <t>⑵</t>
  </si>
  <si>
    <t>普工费</t>
  </si>
  <si>
    <t>普工总工日×61元</t>
  </si>
  <si>
    <t>运土费</t>
  </si>
  <si>
    <t>材料费</t>
  </si>
  <si>
    <t>施工队伍调遣费</t>
  </si>
  <si>
    <t>35KM以外计取</t>
  </si>
  <si>
    <t>主要材料费</t>
  </si>
  <si>
    <t>国内主要材料费</t>
  </si>
  <si>
    <t>大型施工机械调遣费</t>
  </si>
  <si>
    <t>2×[单程运价×调遣运距×总吨位]</t>
  </si>
  <si>
    <t>辅助材料费</t>
  </si>
  <si>
    <t>主要材料费×0.30%</t>
  </si>
  <si>
    <t>二</t>
  </si>
  <si>
    <t>间接费</t>
  </si>
  <si>
    <t>机械使用费</t>
  </si>
  <si>
    <t>机械费合计</t>
  </si>
  <si>
    <t>规费</t>
  </si>
  <si>
    <t>1＋2＋3＋4</t>
  </si>
  <si>
    <t>仪表使用费</t>
  </si>
  <si>
    <t>仪表费合计</t>
  </si>
  <si>
    <t>工程排污费</t>
  </si>
  <si>
    <t>按施工所在地政府部门相关规定</t>
  </si>
  <si>
    <t>（二）</t>
  </si>
  <si>
    <t>措施费项目费</t>
  </si>
  <si>
    <t>1+2+3+…+15</t>
  </si>
  <si>
    <t>社会保障费</t>
  </si>
  <si>
    <t>人工费×28.50%</t>
  </si>
  <si>
    <t>文明施工费</t>
  </si>
  <si>
    <t>住房公积金</t>
  </si>
  <si>
    <t>人工费×4.19%</t>
  </si>
  <si>
    <t>工地器材搬运费</t>
  </si>
  <si>
    <t>人工费×3.40%</t>
  </si>
  <si>
    <t>危险作业意外伤害保险费</t>
  </si>
  <si>
    <t>人工费×1.00%</t>
  </si>
  <si>
    <t>工程干扰费</t>
  </si>
  <si>
    <t>人工费×6.00%</t>
  </si>
  <si>
    <t>企业管理费</t>
  </si>
  <si>
    <t>人工费×27.40%</t>
  </si>
  <si>
    <t>工程点交、场地清理费</t>
  </si>
  <si>
    <t>人工费×3.30%</t>
  </si>
  <si>
    <t>三</t>
  </si>
  <si>
    <t>利润</t>
  </si>
  <si>
    <t>人工费×20.00%</t>
  </si>
  <si>
    <t>临时设施费</t>
  </si>
  <si>
    <t>人工费×2.6%（≤35KM）</t>
  </si>
  <si>
    <t>四</t>
  </si>
  <si>
    <t>销项税额</t>
  </si>
  <si>
    <t>（人工费+乙供主材费+仪表使用费+措施费+间接费+利润）×3%+辅材费*3%+甲供主材费×适用税率。</t>
  </si>
  <si>
    <t>工程车辆使用费</t>
  </si>
  <si>
    <t>人工费×5.00%</t>
  </si>
  <si>
    <t>建筑安装工程费用预算表（表三）甲</t>
  </si>
  <si>
    <t>定额编号</t>
  </si>
  <si>
    <t>项目名称</t>
  </si>
  <si>
    <t>单位</t>
  </si>
  <si>
    <t>数量</t>
  </si>
  <si>
    <t>单位定额值（工日）</t>
  </si>
  <si>
    <t>合计值（工日）</t>
  </si>
  <si>
    <t>技工</t>
  </si>
  <si>
    <t>普工</t>
  </si>
  <si>
    <t>TXL1-001</t>
  </si>
  <si>
    <t>光（电）缆工程施工测量 直埋</t>
  </si>
  <si>
    <t>100m</t>
  </si>
  <si>
    <t>TXL1-002</t>
  </si>
  <si>
    <t>光（电）缆工程施工测量 架空</t>
  </si>
  <si>
    <t>TXL1-003</t>
  </si>
  <si>
    <t>光（电）缆工程施工测量 管道</t>
  </si>
  <si>
    <t>TXL1-004</t>
  </si>
  <si>
    <t>光（电）缆工程施工测量 海上</t>
  </si>
  <si>
    <t>TXL1-005</t>
  </si>
  <si>
    <t>GPS 定位</t>
  </si>
  <si>
    <t>点</t>
  </si>
  <si>
    <t>TXL1-006</t>
  </si>
  <si>
    <t>单盘检验 光缆</t>
  </si>
  <si>
    <t>芯盘</t>
  </si>
  <si>
    <t>TXL1-007</t>
  </si>
  <si>
    <t>单盘检验 电缆</t>
  </si>
  <si>
    <t>百对盘</t>
  </si>
  <si>
    <t>TXL1-008</t>
  </si>
  <si>
    <t>人工开挖路面 混凝土 100 以下</t>
  </si>
  <si>
    <t>100m2</t>
  </si>
  <si>
    <t>TXL1-009</t>
  </si>
  <si>
    <t>人工开挖路面 混凝土 每增加 10</t>
  </si>
  <si>
    <t>TXL1-010</t>
  </si>
  <si>
    <t>人工开挖路面 沥青柏油 100 以下</t>
  </si>
  <si>
    <t>TXL1-011</t>
  </si>
  <si>
    <t>人工开挖路面 沥青柏油 每增加 10</t>
  </si>
  <si>
    <t>TXL1-012</t>
  </si>
  <si>
    <t>人工开挖路面 砂石 100 以下</t>
  </si>
  <si>
    <t>TXL1-013</t>
  </si>
  <si>
    <t>人工开挖路面 砂石 每增加 10</t>
  </si>
  <si>
    <t>TXL1-014</t>
  </si>
  <si>
    <t>人工开挖路面 混凝土砌块</t>
  </si>
  <si>
    <t>TXL1-015</t>
  </si>
  <si>
    <t>人工开挖路面 水泥花砖</t>
  </si>
  <si>
    <t>TXL1-016</t>
  </si>
  <si>
    <t>人工开挖路面 条石</t>
  </si>
  <si>
    <t>TXL1-017</t>
  </si>
  <si>
    <t>机械开挖路面 混凝土 100 以下</t>
  </si>
  <si>
    <t>TXL1-018</t>
  </si>
  <si>
    <t>机械开挖路面 混凝土 每增加 10</t>
  </si>
  <si>
    <t>TXL1-019</t>
  </si>
  <si>
    <t>机械开挖路面 沥青柏油 100 以下</t>
  </si>
  <si>
    <t>TXL1-020</t>
  </si>
  <si>
    <t>机械开挖路面 沥青柏油 每增加 10</t>
  </si>
  <si>
    <t>TXL1-021</t>
  </si>
  <si>
    <t>机械开挖路面 砂石 100 以下</t>
  </si>
  <si>
    <t>TXL1-022</t>
  </si>
  <si>
    <t>机械开挖路面 砂石 每增加 10</t>
  </si>
  <si>
    <t>TXL2-001</t>
  </si>
  <si>
    <t>挖、松填光（电）缆沟及接头坑 普通土</t>
  </si>
  <si>
    <t>百立方米</t>
  </si>
  <si>
    <t>TXL2-002</t>
  </si>
  <si>
    <t>挖、松填光（电）缆沟及接头坑 硬土</t>
  </si>
  <si>
    <t>TXL2-003</t>
  </si>
  <si>
    <t>挖、松填光（电）缆沟及接头坑 砂砾土</t>
  </si>
  <si>
    <t>TXL2-004</t>
  </si>
  <si>
    <t>挖、松填光（电）缆沟及接头坑 冻土</t>
  </si>
  <si>
    <t>TXL2-005</t>
  </si>
  <si>
    <t>挖、松填光（电）缆沟及接头坑 软石</t>
  </si>
  <si>
    <t>TXL2-006</t>
  </si>
  <si>
    <t>挖、松填光（电）缆沟及接头坑 坚石（人工）</t>
  </si>
  <si>
    <t>TXL2-007</t>
  </si>
  <si>
    <t>挖、夯填光（电）缆沟及接头坑 普通土</t>
  </si>
  <si>
    <t>TXL2-008</t>
  </si>
  <si>
    <t>挖、夯填光（电）缆沟及接头坑 硬土</t>
  </si>
  <si>
    <t>TXL2-009</t>
  </si>
  <si>
    <t>挖、夯填光（电）缆沟及接头坑 砂砾土</t>
  </si>
  <si>
    <t>TXL2-010</t>
  </si>
  <si>
    <t>挖、夯填光（电）缆沟及接头坑 冻土</t>
  </si>
  <si>
    <t>TXL2-011</t>
  </si>
  <si>
    <t>挖、夯填光（电）缆沟及接头坑 软石</t>
  </si>
  <si>
    <t>TXL2-012</t>
  </si>
  <si>
    <t>挖、夯填光（电）缆沟及接头坑 坚石（人工）</t>
  </si>
  <si>
    <t>TXL2-013</t>
  </si>
  <si>
    <t>石质沟铺盖细土</t>
  </si>
  <si>
    <t>沟千米</t>
  </si>
  <si>
    <t>TXL2-014</t>
  </si>
  <si>
    <t>手推车倒运土方</t>
  </si>
  <si>
    <t>TXL2-015</t>
  </si>
  <si>
    <t>平原地区敷设埋式光缆 36 芯以下</t>
  </si>
  <si>
    <t>千米条</t>
  </si>
  <si>
    <t>TXL2-016</t>
  </si>
  <si>
    <t>平原地区敷设埋式光缆 72 芯以下</t>
  </si>
  <si>
    <t>TXL2-017</t>
  </si>
  <si>
    <t>平原地区敷设埋式光缆 96 芯以下</t>
  </si>
  <si>
    <t>TXL2-018</t>
  </si>
  <si>
    <t>平原地区敷设埋式光缆 144 芯以下</t>
  </si>
  <si>
    <t>TXL2-019</t>
  </si>
  <si>
    <t>平原地区敷设埋式光缆 288 芯以下</t>
  </si>
  <si>
    <t>TXL2-020</t>
  </si>
  <si>
    <t>平原地区敷设埋式光缆 288 芯以上</t>
  </si>
  <si>
    <t>TXL2-021</t>
  </si>
  <si>
    <t>丘陵、水田、城区敷设埋式光缆 36 芯以下</t>
  </si>
  <si>
    <t>TXL2-022</t>
  </si>
  <si>
    <t>丘陵、水田、城区敷设埋式光缆 72 芯以下</t>
  </si>
  <si>
    <t>TXL2-023</t>
  </si>
  <si>
    <t>丘陵、水田、城区敷设埋式光缆 96 芯以下</t>
  </si>
  <si>
    <t>TXL2-024</t>
  </si>
  <si>
    <t>丘陵、水田、城区敷设埋式光缆 144 芯以下</t>
  </si>
  <si>
    <t>TXL2-025</t>
  </si>
  <si>
    <t>丘陵、水田、城区敷设埋式光缆 288 芯以下</t>
  </si>
  <si>
    <t>TXL2-026</t>
  </si>
  <si>
    <t>丘陵、水田、城区敷设埋式光缆 288 芯以上</t>
  </si>
  <si>
    <t>TXL2-027</t>
  </si>
  <si>
    <t>山区敷设埋式光缆 36 芯以下</t>
  </si>
  <si>
    <t>TXL2-028</t>
  </si>
  <si>
    <t>山区敷设埋式光缆 72 芯以下</t>
  </si>
  <si>
    <t>TXL2-029</t>
  </si>
  <si>
    <t>山区敷设埋式光缆 96 芯以下</t>
  </si>
  <si>
    <t>TXL2-030</t>
  </si>
  <si>
    <t>山区敷设埋式光缆 144 芯以下</t>
  </si>
  <si>
    <t>TXL2-031</t>
  </si>
  <si>
    <t>山区敷设埋式光缆 288 芯以下</t>
  </si>
  <si>
    <t>TXL2-032</t>
  </si>
  <si>
    <t>山区敷设埋式光缆 288 芯以上</t>
  </si>
  <si>
    <t>TXL2-033</t>
  </si>
  <si>
    <t>敷设埋式电缆 200 对以下</t>
  </si>
  <si>
    <t>TXL2-034</t>
  </si>
  <si>
    <t>敷设埋式电缆 400 对以下</t>
  </si>
  <si>
    <t>TXL2-035</t>
  </si>
  <si>
    <t>敷设埋式电缆 600 对以下</t>
  </si>
  <si>
    <t>TXL2-036</t>
  </si>
  <si>
    <t>敷设埋式电缆 600 对以上</t>
  </si>
  <si>
    <t>TXL2-037</t>
  </si>
  <si>
    <t>砖砌专用塑料管道光缆手孔 Ⅰ型 （1.2×0.9×1.0）</t>
  </si>
  <si>
    <t>个</t>
  </si>
  <si>
    <t>TXL2-038</t>
  </si>
  <si>
    <t>砖砌专用塑料管道光缆手孔 Ⅱ型 （2.6×0.9×1.0）</t>
  </si>
  <si>
    <t>TXL2-039</t>
  </si>
  <si>
    <t>砖砌专用塑料管道光缆手孔 Ⅲ型 （1.2×0.9×0.7）</t>
  </si>
  <si>
    <t>TXL2-040</t>
  </si>
  <si>
    <t>砖砌专用塑料管道光缆手孔 Ⅳ型 （2.6×0.9×0.7）</t>
  </si>
  <si>
    <t>TXL2-041</t>
  </si>
  <si>
    <t>埋设定型手孔</t>
  </si>
  <si>
    <t>TXL2-042</t>
  </si>
  <si>
    <t>平原地区人工敷设小口径塑料管 1 管</t>
  </si>
  <si>
    <t>km</t>
  </si>
  <si>
    <t>TXL2-043</t>
  </si>
  <si>
    <t>平原地区人工敷设小口径塑料管 2 管</t>
  </si>
  <si>
    <t>TXL2-044</t>
  </si>
  <si>
    <t>平原地区人工敷设小口径塑料管 3 管</t>
  </si>
  <si>
    <t>TXL2-045</t>
  </si>
  <si>
    <t>平原地区人工敷设小口径塑料管 4 管</t>
  </si>
  <si>
    <t>TXL2-046</t>
  </si>
  <si>
    <t>平原地区人工敷设小口径塑料管 5 管</t>
  </si>
  <si>
    <t>TXL2-047</t>
  </si>
  <si>
    <t>平原地区人工敷设小口径塑料管 6 管</t>
  </si>
  <si>
    <t>TXL2-048</t>
  </si>
  <si>
    <t>平原地区人工敷设小口径塑料管 7 管</t>
  </si>
  <si>
    <t>TXL2-049</t>
  </si>
  <si>
    <t>平原地区人工敷设小口径塑料管 8 管</t>
  </si>
  <si>
    <t>TXL2-050</t>
  </si>
  <si>
    <t>平原地区人工敷设小口径塑料管 9 管</t>
  </si>
  <si>
    <t>TXL2-051</t>
  </si>
  <si>
    <t>平原地区人工敷设小口径塑料管 10 管</t>
  </si>
  <si>
    <t>TXL2-052</t>
  </si>
  <si>
    <t>平原地区人工敷设小口径塑料管 11 管</t>
  </si>
  <si>
    <t>TXL2-053</t>
  </si>
  <si>
    <t>平原地区人工敷设小口径塑料管 12 管</t>
  </si>
  <si>
    <t>TXL2-054</t>
  </si>
  <si>
    <t>平原地区人工敷设小口径塑料管 13 管</t>
  </si>
  <si>
    <t>TXL2-055</t>
  </si>
  <si>
    <t>平原地区人工敷设小口径塑料管 14 管</t>
  </si>
  <si>
    <t>TXL2-056</t>
  </si>
  <si>
    <t>平原地区人工敷设小口径塑料管 15 管</t>
  </si>
  <si>
    <t>TXL2-057</t>
  </si>
  <si>
    <t>平原地区人工敷设小口径塑料管 16 管</t>
  </si>
  <si>
    <t>TXL2-058</t>
  </si>
  <si>
    <t>丘陵、城区、水田地区人工敷设小口径塑料管 1 管</t>
  </si>
  <si>
    <t>TXL2-059</t>
  </si>
  <si>
    <t>丘陵、城区、水田地区人工敷设小口径塑料管 2 管</t>
  </si>
  <si>
    <t>TXL2-060</t>
  </si>
  <si>
    <t>丘陵、城区、水田地区人工敷设小口径塑料管 3 管</t>
  </si>
  <si>
    <t>TXL2-061</t>
  </si>
  <si>
    <t>丘陵、城区、水田地区人工敷设小口径塑料管 4 管</t>
  </si>
  <si>
    <t>TXL2-062</t>
  </si>
  <si>
    <t>丘陵、城区、水田地区人工敷设小口径塑料管 5 管</t>
  </si>
  <si>
    <t>TXL2-063</t>
  </si>
  <si>
    <t>丘陵、城区、水田地区人工敷设小口径塑料管 6 管</t>
  </si>
  <si>
    <t>TXL2-064</t>
  </si>
  <si>
    <t>丘陵、城区、水田地区人工敷设小口径塑料管 7 管</t>
  </si>
  <si>
    <t>TXL2-065</t>
  </si>
  <si>
    <t>丘陵、城区、水田地区人工敷设小口径塑料管 8 管</t>
  </si>
  <si>
    <t>TXL2-066</t>
  </si>
  <si>
    <t>丘陵、城区、水田地区人工敷设小口径塑料管 9 管</t>
  </si>
  <si>
    <t>TXL2-067</t>
  </si>
  <si>
    <t>丘陵、城区、水田地区人工敷设小口径塑料管 10 管</t>
  </si>
  <si>
    <t>TXL2-068</t>
  </si>
  <si>
    <t>丘陵、城区、水田地区人工敷设小口径塑料管 11 管</t>
  </si>
  <si>
    <t>TXL2-069</t>
  </si>
  <si>
    <t>丘陵、城区、水田地区人工敷设小口径塑料管 12 管</t>
  </si>
  <si>
    <t>TXL2-070</t>
  </si>
  <si>
    <t>丘陵、城区、水田地区人工敷设小口径塑料管 13 管</t>
  </si>
  <si>
    <t>TXL2-071</t>
  </si>
  <si>
    <t>丘陵、城区、水田地区人工敷设小口径塑料管 14 管</t>
  </si>
  <si>
    <t>TXL2-072</t>
  </si>
  <si>
    <t>丘陵、城区、水田地区人工敷设小口径塑料管 15 管</t>
  </si>
  <si>
    <t>TXL2-073</t>
  </si>
  <si>
    <t>丘陵、城区、水田地区人工敷设小口径塑料管 16 管</t>
  </si>
  <si>
    <t>TXL2-074</t>
  </si>
  <si>
    <t>山区人工敷设小口径塑料管 1 管</t>
  </si>
  <si>
    <t>TXL2-075</t>
  </si>
  <si>
    <t>山区人工敷设小口径塑料管 2 管</t>
  </si>
  <si>
    <t>TXL2-076</t>
  </si>
  <si>
    <t>山区人工敷设小口径塑料管 3 管</t>
  </si>
  <si>
    <t>TXL2-077</t>
  </si>
  <si>
    <t>山区人工敷设小口径塑料管 4 管</t>
  </si>
  <si>
    <t>TXL2-078</t>
  </si>
  <si>
    <t>山区人工敷设小口径塑料管 5 管</t>
  </si>
  <si>
    <t>TXL2-079</t>
  </si>
  <si>
    <t>山区人工敷设小口径塑料管 6 管</t>
  </si>
  <si>
    <t>TXL2-080</t>
  </si>
  <si>
    <t>山区人工敷设小口径塑料管 7 管</t>
  </si>
  <si>
    <t>TXL2-081</t>
  </si>
  <si>
    <t>山区人工敷设小口径塑料管 8 管</t>
  </si>
  <si>
    <t>TXL2-082</t>
  </si>
  <si>
    <t>山区人工敷设小口径塑料管 9 管</t>
  </si>
  <si>
    <t>TXL2-083</t>
  </si>
  <si>
    <t>山区人工敷设小口径塑料管 10 管</t>
  </si>
  <si>
    <t>TXL2-084</t>
  </si>
  <si>
    <t>山区人工敷设小口径塑料管 11 管</t>
  </si>
  <si>
    <t>TXL2-085</t>
  </si>
  <si>
    <t>山区人工敷设小口径塑料管 12 管</t>
  </si>
  <si>
    <t>TXL2-086</t>
  </si>
  <si>
    <t>山区人工敷设小口径塑料管 13 管</t>
  </si>
  <si>
    <t>TXL2-087</t>
  </si>
  <si>
    <t>山区人工敷设小口径塑料管 14 管</t>
  </si>
  <si>
    <t>TXL2-088</t>
  </si>
  <si>
    <t>山区人工敷设小口径塑料管 15 管</t>
  </si>
  <si>
    <t>TXL2-089</t>
  </si>
  <si>
    <t>山区人工敷设小口径塑料管 16 管</t>
  </si>
  <si>
    <t>TXL2-090</t>
  </si>
  <si>
    <t>小口径塑料管试通</t>
  </si>
  <si>
    <t>孔千米</t>
  </si>
  <si>
    <t>TXL2-091</t>
  </si>
  <si>
    <t>小口径塑料管道充气试验</t>
  </si>
  <si>
    <t>TXL2-092</t>
  </si>
  <si>
    <t>地下定向钻孔敷管 工作孔径φ120mm 以下 30m 以下</t>
  </si>
  <si>
    <t>处</t>
  </si>
  <si>
    <t>TXL2-093</t>
  </si>
  <si>
    <t>地下定向钻孔敷管 工作孔径φ120mm 以下 每增加 10m</t>
  </si>
  <si>
    <t>10m</t>
  </si>
  <si>
    <t>TXL2-094</t>
  </si>
  <si>
    <t>地下定向钻孔敷管 工作孔径φ240mm 以下 30m 以下</t>
  </si>
  <si>
    <t>TXL2-095</t>
  </si>
  <si>
    <t>地下定向钻孔敷管 工作孔径φ240mm 以下 每增加 10m</t>
  </si>
  <si>
    <t>TXL2-096</t>
  </si>
  <si>
    <t>地下定向钻孔敷管 工作孔径φ360mm 以下 30m 以下</t>
  </si>
  <si>
    <t>TXL2-097</t>
  </si>
  <si>
    <t>地下定向钻孔敷管 工作孔径φ360mm 以下 每增加 10m</t>
  </si>
  <si>
    <t>TXL2-098</t>
  </si>
  <si>
    <t>地下定向钻孔敷管 工作孔径φ600mm 以下 30m 以下</t>
  </si>
  <si>
    <t>TXL2-099</t>
  </si>
  <si>
    <t>地下定向钻孔敷管 工作孔径φ600mm 以下 每增加 10m</t>
  </si>
  <si>
    <t>TXL2-100</t>
  </si>
  <si>
    <t>地下定向钻孔敷管 工作孔径φ840mm 以下 30m 以下</t>
  </si>
  <si>
    <t>TXL2-101</t>
  </si>
  <si>
    <t>地下定向钻孔敷管 工作孔径φ840mm 以下 每增加 10m</t>
  </si>
  <si>
    <t>TXL2-102</t>
  </si>
  <si>
    <t>地下定向钻孔敷管 工作孔径φ950mm 以下 30m 以下</t>
  </si>
  <si>
    <t>TXL2-103</t>
  </si>
  <si>
    <t>地下定向钻孔敷管 工作孔径φ950mm 以下 每增加 10m</t>
  </si>
  <si>
    <t>TXL2-104</t>
  </si>
  <si>
    <t>桥挂钢管</t>
  </si>
  <si>
    <t>m</t>
  </si>
  <si>
    <t>TXL2-105</t>
  </si>
  <si>
    <t>桥挂塑料管</t>
  </si>
  <si>
    <t>TXL2-106</t>
  </si>
  <si>
    <t>桥挂槽道</t>
  </si>
  <si>
    <t>TXL2-107</t>
  </si>
  <si>
    <t>人工顶管</t>
  </si>
  <si>
    <t>TXL2-108</t>
  </si>
  <si>
    <t>机械顶管</t>
  </si>
  <si>
    <t>TXL2-109</t>
  </si>
  <si>
    <t>铺管保护 钢管</t>
  </si>
  <si>
    <t>TXL2-110</t>
  </si>
  <si>
    <t>铺管保护 塑料管</t>
  </si>
  <si>
    <t>TXL2-111</t>
  </si>
  <si>
    <t>铺管保护 大长度半硬塑料管</t>
  </si>
  <si>
    <t>TXL2-112</t>
  </si>
  <si>
    <t>铺砖保护 横铺砖</t>
  </si>
  <si>
    <t>TXL2-113</t>
  </si>
  <si>
    <t>铺砖保护 竖铺砖</t>
  </si>
  <si>
    <t>TXL2-114</t>
  </si>
  <si>
    <t>铺水泥 盖板</t>
  </si>
  <si>
    <t>TXL2-115</t>
  </si>
  <si>
    <t>铺水泥槽</t>
  </si>
  <si>
    <t>TXL2-116</t>
  </si>
  <si>
    <t>石砌坡、 坎、堵塞</t>
  </si>
  <si>
    <t>m3</t>
  </si>
  <si>
    <t>TXL2-117</t>
  </si>
  <si>
    <t>三七土护 坎</t>
  </si>
  <si>
    <t>TXL2-118</t>
  </si>
  <si>
    <t>封石沟</t>
  </si>
  <si>
    <t>TXL2-119</t>
  </si>
  <si>
    <t>做漫水坝、 挡水墙</t>
  </si>
  <si>
    <t>TXL2-120</t>
  </si>
  <si>
    <t>埋设标石 平原</t>
  </si>
  <si>
    <t>TXL2-121</t>
  </si>
  <si>
    <t>埋设标石 丘陵、水 田、城区</t>
  </si>
  <si>
    <t>TXL2-122</t>
  </si>
  <si>
    <t>埋设标石 山区</t>
  </si>
  <si>
    <t>TXL2-123</t>
  </si>
  <si>
    <t>安装宣传 警示牌</t>
  </si>
  <si>
    <t>块</t>
  </si>
  <si>
    <t>TXL2-124</t>
  </si>
  <si>
    <t>安装对地绝缘监测标石</t>
  </si>
  <si>
    <t>TXL2-125</t>
  </si>
  <si>
    <t>安装对地绝缘装置</t>
  </si>
  <si>
    <t>TXL2-126</t>
  </si>
  <si>
    <t>对地绝缘检查及处理</t>
  </si>
  <si>
    <t>TXL2-127</t>
  </si>
  <si>
    <t>安装防雷设施 敷设排流线（单条）</t>
  </si>
  <si>
    <t>TXL2-128</t>
  </si>
  <si>
    <t>安装防雷设施 敷设排流线（双条）</t>
  </si>
  <si>
    <t>TXL2-129</t>
  </si>
  <si>
    <t>安装防雷设施 安装消弧线</t>
  </si>
  <si>
    <t>TXL2-130</t>
  </si>
  <si>
    <t>安装防雷设施 安装避雷针</t>
  </si>
  <si>
    <t>TXL2-131</t>
  </si>
  <si>
    <t>敷设光缆船机具安装 拖轮布放法</t>
  </si>
  <si>
    <t>TXL2-132</t>
  </si>
  <si>
    <t>敷设光缆船机具安装 抛锚布放法</t>
  </si>
  <si>
    <t>TXL2-133</t>
  </si>
  <si>
    <t>敷设光缆船机具安装 人工布放法</t>
  </si>
  <si>
    <t>TXL2-134</t>
  </si>
  <si>
    <t>敷设光缆船机具安装 水泵冲槽法</t>
  </si>
  <si>
    <t>TXL2-135</t>
  </si>
  <si>
    <t>敷设光缆船机具安装 挖冲机敷设法</t>
  </si>
  <si>
    <t>TXL2-136</t>
  </si>
  <si>
    <t>水泵冲槽</t>
  </si>
  <si>
    <t>百米/处</t>
  </si>
  <si>
    <t>TXL2-137</t>
  </si>
  <si>
    <t>人工截流挖沟 水面宽 10m 以内</t>
  </si>
  <si>
    <t>TXL2-138</t>
  </si>
  <si>
    <t>人工截流挖沟 水面每增加 5m</t>
  </si>
  <si>
    <t>TXL2-139</t>
  </si>
  <si>
    <t>拖轮布放 96 芯以下</t>
  </si>
  <si>
    <t>百米条</t>
  </si>
  <si>
    <t>TXL2-140</t>
  </si>
  <si>
    <t>拖轮布放 288 芯以下</t>
  </si>
  <si>
    <t>TXL2-141</t>
  </si>
  <si>
    <t>抛锚布放 96 芯以下</t>
  </si>
  <si>
    <t>TXL2-142</t>
  </si>
  <si>
    <t>抛锚布放 288 芯以下</t>
  </si>
  <si>
    <t>TXL2-143</t>
  </si>
  <si>
    <t>人工布放 96 芯以下</t>
  </si>
  <si>
    <t>TXL2-144</t>
  </si>
  <si>
    <t>人工布放 288 芯以下</t>
  </si>
  <si>
    <t>TXL2-145</t>
  </si>
  <si>
    <t>96 芯以下光缆 平河水 普通土</t>
  </si>
  <si>
    <t>TXL2-146</t>
  </si>
  <si>
    <t>96 芯以下光缆 平河水 硬土</t>
  </si>
  <si>
    <t>TXL2-147</t>
  </si>
  <si>
    <t>96 芯以下光缆 潮河水 普通土</t>
  </si>
  <si>
    <t>TXL2-148</t>
  </si>
  <si>
    <t>96 芯以下光缆 潮河水 硬土</t>
  </si>
  <si>
    <t>TXL2-149</t>
  </si>
  <si>
    <t>96 芯以上光缆 平河水 普通土</t>
  </si>
  <si>
    <t>TXL2-150</t>
  </si>
  <si>
    <t>96 芯以上光缆 平河水 硬土</t>
  </si>
  <si>
    <t>TXL2-151</t>
  </si>
  <si>
    <t>96 芯以上光缆 潮河水 普通土</t>
  </si>
  <si>
    <t>TXL2-152</t>
  </si>
  <si>
    <t>96 芯以上光缆 潮河水 硬土</t>
  </si>
  <si>
    <t>TXL2-153</t>
  </si>
  <si>
    <t>海缆装船 自航船</t>
  </si>
  <si>
    <t>TXL2-154</t>
  </si>
  <si>
    <t>海缆装船 驳船</t>
  </si>
  <si>
    <t>TXL2-155</t>
  </si>
  <si>
    <t>航行 自航船</t>
  </si>
  <si>
    <t>100km</t>
  </si>
  <si>
    <t>TXL2-156</t>
  </si>
  <si>
    <t>航行 驳船</t>
  </si>
  <si>
    <t>TXL2-157</t>
  </si>
  <si>
    <t>海中敷设海缆 自航船</t>
  </si>
  <si>
    <t>TXL2-158</t>
  </si>
  <si>
    <t>海中敷设海缆 驳船</t>
  </si>
  <si>
    <t>TXL2-159</t>
  </si>
  <si>
    <t>海中埋设海缆 自航船 埋深 3m 以上</t>
  </si>
  <si>
    <t>TXL2-160</t>
  </si>
  <si>
    <t>海中埋设海缆 自航船 埋深 3m 以下</t>
  </si>
  <si>
    <t>TXL2-161</t>
  </si>
  <si>
    <t>海中埋设海缆 驳船 埋深 3m 以上</t>
  </si>
  <si>
    <t>TXL2-162</t>
  </si>
  <si>
    <t>海中埋设海缆 驳船 埋深 3m 以下</t>
  </si>
  <si>
    <t>TXL2-163</t>
  </si>
  <si>
    <t>海底光缆接续 自航船</t>
  </si>
  <si>
    <t>头</t>
  </si>
  <si>
    <t>TXL2-164</t>
  </si>
  <si>
    <t>海底光缆接续 驳船</t>
  </si>
  <si>
    <t>TXL2-165</t>
  </si>
  <si>
    <t>辅助船法敷设登陆海缆 自航船</t>
  </si>
  <si>
    <t>端</t>
  </si>
  <si>
    <t>TXL2-166</t>
  </si>
  <si>
    <t>辅助船法敷设登陆海缆 驳船</t>
  </si>
  <si>
    <t>TXL2-167</t>
  </si>
  <si>
    <t>浮球法敷设登陆海缆 自航船</t>
  </si>
  <si>
    <t>TXL2-168</t>
  </si>
  <si>
    <t>浮球法敷设登陆海缆 驳船</t>
  </si>
  <si>
    <t>TXL2-169</t>
  </si>
  <si>
    <t>海底光缆冲埋 水深 20m 以下</t>
  </si>
  <si>
    <t>TXL2-170</t>
  </si>
  <si>
    <t>海底光缆冲埋 水深 20～30m</t>
  </si>
  <si>
    <t>TXL2-171</t>
  </si>
  <si>
    <t>水下机器人（ROV）后冲埋海底光缆 自航船</t>
  </si>
  <si>
    <t>TXL2-172</t>
  </si>
  <si>
    <t>水下机器人（ROV）后冲埋海底光缆 驳船</t>
  </si>
  <si>
    <t>TXL2-173</t>
  </si>
  <si>
    <t>水下安装 关节套管</t>
  </si>
  <si>
    <t>TXL2-174</t>
  </si>
  <si>
    <t>安装海缆铠装 固定装置</t>
  </si>
  <si>
    <t>条</t>
  </si>
  <si>
    <t>TXL2-175</t>
  </si>
  <si>
    <t>铺水泥沙浆袋</t>
  </si>
  <si>
    <t>TXL2-176</t>
  </si>
  <si>
    <t>安装关节型套管</t>
  </si>
  <si>
    <t>TXL2-177</t>
  </si>
  <si>
    <t>安装水线地锚</t>
  </si>
  <si>
    <t>TXL2-178</t>
  </si>
  <si>
    <t>安装水下永久标桩</t>
  </si>
  <si>
    <t>TXL2-179</t>
  </si>
  <si>
    <t>安装霓虹灯 标志牌</t>
  </si>
  <si>
    <t>TXL2-180</t>
  </si>
  <si>
    <t>安装水线标志牌 8m 单杆边长 1.2m（无信号灯） 木质</t>
  </si>
  <si>
    <t>TXL2-181</t>
  </si>
  <si>
    <t>安装水线标志牌 8m 单杆边长 1.2m（无信号灯） 铁质</t>
  </si>
  <si>
    <t>TXL2-182</t>
  </si>
  <si>
    <t>安装水线标志牌 10m 以下双杆边长 2m（无信号灯） 木质</t>
  </si>
  <si>
    <t>TXL2-183</t>
  </si>
  <si>
    <t>安装水线标志牌 10m 以下双杆边长 2m（无信号灯） 铁质</t>
  </si>
  <si>
    <t>TXL2-184</t>
  </si>
  <si>
    <t>安装水线标志牌 10m 以下双杆边长 3m（无信号灯） 木质</t>
  </si>
  <si>
    <t>TXL2-185</t>
  </si>
  <si>
    <t>安装水线标志牌 10m 以下双杆边长 3m（无信号灯） 铁质</t>
  </si>
  <si>
    <t>TXL2-186</t>
  </si>
  <si>
    <t>安装水线标志牌 12m 以下双杆边长 3m（无信号灯） 木质</t>
  </si>
  <si>
    <t>TXL2-187</t>
  </si>
  <si>
    <t>安装水线标志牌 12m 以下双杆边长 3m（无信号灯） 铁质</t>
  </si>
  <si>
    <t>TXL2-188</t>
  </si>
  <si>
    <t>安装水线标志牌 安装标志牌 信号灯</t>
  </si>
  <si>
    <t>TXL3-001</t>
  </si>
  <si>
    <t>立 9m 以下水泥杆 综合土(丘陵*1.3系数)</t>
  </si>
  <si>
    <t>根</t>
  </si>
  <si>
    <t>TXL3-002</t>
  </si>
  <si>
    <t>立 9m 以下水泥杆 软石</t>
  </si>
  <si>
    <t>TXL3-003</t>
  </si>
  <si>
    <t>立 9m 以下水泥杆 坚石</t>
  </si>
  <si>
    <t>TXL3-004</t>
  </si>
  <si>
    <t>立 11m 以下水泥杆 综合土(丘陵*1.3系数)</t>
  </si>
  <si>
    <t>TXL3-005</t>
  </si>
  <si>
    <t>立 11m 以下水泥杆 软石</t>
  </si>
  <si>
    <t>TXL3-006</t>
  </si>
  <si>
    <t>立 11m 以下水泥杆 坚石</t>
  </si>
  <si>
    <t>TXL3-007</t>
  </si>
  <si>
    <t>立 13m 以下水泥杆 综合土</t>
  </si>
  <si>
    <t>TXL3-008</t>
  </si>
  <si>
    <t>立 13m 以下水泥杆 软石</t>
  </si>
  <si>
    <t>TXL3-009</t>
  </si>
  <si>
    <t>立 13m 以下水泥杆 坚石</t>
  </si>
  <si>
    <t>TXL3-010</t>
  </si>
  <si>
    <t>立 13m 以下水泥 H 杆 综合土</t>
  </si>
  <si>
    <t>座</t>
  </si>
  <si>
    <t>TXL3-011</t>
  </si>
  <si>
    <t>立 13m 以下水泥 H 杆 软石</t>
  </si>
  <si>
    <t>TXL3-012</t>
  </si>
  <si>
    <t>立 13m 以下水泥 H 杆 坚石</t>
  </si>
  <si>
    <t>TXL3-013</t>
  </si>
  <si>
    <t>立 8.5m 以下木电杆 综合土</t>
  </si>
  <si>
    <t>TXL3-014</t>
  </si>
  <si>
    <t>立 8.5m 以下木电杆 软石</t>
  </si>
  <si>
    <t>TXL3-015</t>
  </si>
  <si>
    <t>立 8.5m 以下木电杆 坚石</t>
  </si>
  <si>
    <t>TXL3-016</t>
  </si>
  <si>
    <t>立 10m 以下木电杆 综合土</t>
  </si>
  <si>
    <t>TXL3-017</t>
  </si>
  <si>
    <t>立 10m 以下木电杆 软石</t>
  </si>
  <si>
    <t>TXL3-018</t>
  </si>
  <si>
    <t>立 10m 以下木电杆 坚石</t>
  </si>
  <si>
    <t>TXL3-019</t>
  </si>
  <si>
    <t>立 15m 以下品接杆 综合土</t>
  </si>
  <si>
    <t>TXL3-020</t>
  </si>
  <si>
    <t>立 15m 以下品接杆 软石</t>
  </si>
  <si>
    <t>TXL3-021</t>
  </si>
  <si>
    <t>立 15m 以下品接杆 坚石</t>
  </si>
  <si>
    <t>TXL3-022</t>
  </si>
  <si>
    <t>立 24m 以下特种品接杆 综合土</t>
  </si>
  <si>
    <t>TXL3-023</t>
  </si>
  <si>
    <t>立 24m 以下特种品接杆 软石</t>
  </si>
  <si>
    <t>TXL3-024</t>
  </si>
  <si>
    <t>立 24m 以下特种品接杆 坚石</t>
  </si>
  <si>
    <t>TXL3-025</t>
  </si>
  <si>
    <t>立 10m 以下 H 杆 综合土</t>
  </si>
  <si>
    <t>TXL3-026</t>
  </si>
  <si>
    <t>立 10m 以下 H 杆 软石</t>
  </si>
  <si>
    <t>TXL3-027</t>
  </si>
  <si>
    <t>立 10m 以下 H 杆 坚石</t>
  </si>
  <si>
    <t>TXL3-028</t>
  </si>
  <si>
    <t>立 15m 以下品接 H 杆 综合土</t>
  </si>
  <si>
    <t>TXL3-029</t>
  </si>
  <si>
    <t>立 15m 以下品接 H 杆 软石</t>
  </si>
  <si>
    <t>TXL3-030</t>
  </si>
  <si>
    <t>立 15m 以下品接 H 杆 坚石</t>
  </si>
  <si>
    <t>TXL3-031</t>
  </si>
  <si>
    <t>立 24m 以下特种品接 H 杆 综合土</t>
  </si>
  <si>
    <t>TXL3-032</t>
  </si>
  <si>
    <t>立 24m 以下特种品接 H 杆 软石</t>
  </si>
  <si>
    <t>TXL3-033</t>
  </si>
  <si>
    <t>立 24m 以下特种品接 H 杆 坚石</t>
  </si>
  <si>
    <t>TXL3-034</t>
  </si>
  <si>
    <t>电杆根部加固及保护 护桩</t>
  </si>
  <si>
    <t>TXL3-035</t>
  </si>
  <si>
    <t>电杆根部加固及保护 木围桩</t>
  </si>
  <si>
    <t>TXL3-036</t>
  </si>
  <si>
    <t>电杆根部加固及保护 石笼</t>
  </si>
  <si>
    <t>TXL3-037</t>
  </si>
  <si>
    <t>电杆根部加固及保护 石护墩</t>
  </si>
  <si>
    <t>TXL3-038</t>
  </si>
  <si>
    <t>电杆根部加固及保护 卡盘</t>
  </si>
  <si>
    <t>TXL3-039</t>
  </si>
  <si>
    <t>电杆根部加固及保护 底盘</t>
  </si>
  <si>
    <t>TXL3-040</t>
  </si>
  <si>
    <t>电杆根部加固及保护 水泥帮桩</t>
  </si>
  <si>
    <t>TXL3-041</t>
  </si>
  <si>
    <t>电杆根部加固及保护 木帮桩</t>
  </si>
  <si>
    <t>TXL3-042</t>
  </si>
  <si>
    <t>电杆根部加固及保护 打桩单杆</t>
  </si>
  <si>
    <t>TXL3-043</t>
  </si>
  <si>
    <t>电杆根部加固及保护 打桩品接杆</t>
  </si>
  <si>
    <t>TXL3-044</t>
  </si>
  <si>
    <t>电杆根部加固及保护 打桩分水架</t>
  </si>
  <si>
    <t>TXL3-045</t>
  </si>
  <si>
    <t>装木撑杆 综合土</t>
  </si>
  <si>
    <t>TXL3-046</t>
  </si>
  <si>
    <t>装木撑杆 软石</t>
  </si>
  <si>
    <t>TXL3-047</t>
  </si>
  <si>
    <t>装木撑杆 坚石</t>
  </si>
  <si>
    <t>TXL3-048</t>
  </si>
  <si>
    <t>装水泥撑杆 综合土</t>
  </si>
  <si>
    <t>TXL3-049</t>
  </si>
  <si>
    <t>装水泥撑杆 软石</t>
  </si>
  <si>
    <t>TXL3-050</t>
  </si>
  <si>
    <t>装水泥撑杆 坚石</t>
  </si>
  <si>
    <t>TXL3-051</t>
  </si>
  <si>
    <t>水泥杆夹板法装 7/2.2 单股拉线 综合土</t>
  </si>
  <si>
    <t>TXL3-052</t>
  </si>
  <si>
    <t>水泥杆夹板法装 7/2.2 单股拉线 软石</t>
  </si>
  <si>
    <t>TXL3-053</t>
  </si>
  <si>
    <t>水泥杆夹板法装 7/2.2 单股拉线 坚石</t>
  </si>
  <si>
    <t>TXL3-054</t>
  </si>
  <si>
    <t>水泥杆夹板法装 7/2.6 单股拉线 综合土(丘陵*1.3系数)</t>
  </si>
  <si>
    <t>TXL3-055</t>
  </si>
  <si>
    <t>水泥杆夹板法装 7/2.6 单股拉线 软石</t>
  </si>
  <si>
    <t>TXL3-056</t>
  </si>
  <si>
    <t>水泥杆夹板法装 7/2.6 单股拉线 坚石</t>
  </si>
  <si>
    <t>TXL3-057</t>
  </si>
  <si>
    <t>水泥杆夹板法装 7/3.0 单股拉线 综合土</t>
  </si>
  <si>
    <t>TXL3-058</t>
  </si>
  <si>
    <t>水泥杆夹板法装 7/3.0 单股拉线 软石</t>
  </si>
  <si>
    <t>TXL3-059</t>
  </si>
  <si>
    <t>水泥杆夹板法装 7/3.0 单股拉线 坚石</t>
  </si>
  <si>
    <t>TXL3-060</t>
  </si>
  <si>
    <t>水泥杆另缠法装 7/2.2 单股拉线 综合土</t>
  </si>
  <si>
    <t>TXL3-061</t>
  </si>
  <si>
    <t>水泥杆另缠法装 7/2.2 单股拉线 软石</t>
  </si>
  <si>
    <t>TXL3-062</t>
  </si>
  <si>
    <t>水泥杆另缠法装 7/2.2 单股拉线 坚石</t>
  </si>
  <si>
    <t>TXL3-063</t>
  </si>
  <si>
    <t>水泥杆另缠法装 7/2.6 单股拉线 综合土</t>
  </si>
  <si>
    <t>TXL3-064</t>
  </si>
  <si>
    <t>水泥杆另缠法装 7/2.6 单股拉线 软石</t>
  </si>
  <si>
    <t>TXL3-065</t>
  </si>
  <si>
    <t>水泥杆另缠法装 7/2.6 单股拉线 坚石</t>
  </si>
  <si>
    <t>TXL3-066</t>
  </si>
  <si>
    <t>水泥杆另缠法装 7/3.0 单股拉线 综合土</t>
  </si>
  <si>
    <t>TXL3-067</t>
  </si>
  <si>
    <t>水泥杆另缠法装 7/3.0 单股拉线 软石</t>
  </si>
  <si>
    <t>TXL3-068</t>
  </si>
  <si>
    <t>水泥杆另缠法装 7/3.0 单股拉线 坚石</t>
  </si>
  <si>
    <t>TXL3-069</t>
  </si>
  <si>
    <t>水泥杆卡固法装 7/2.2 单股拉线 综合土</t>
  </si>
  <si>
    <t>TXL3-070</t>
  </si>
  <si>
    <t>水泥杆卡固法装 7/2.2 单股拉线 软石</t>
  </si>
  <si>
    <t>TXL3-071</t>
  </si>
  <si>
    <t>水泥杆卡固法装 7/2.2 单股拉线 坚石</t>
  </si>
  <si>
    <t>TXL3-072</t>
  </si>
  <si>
    <t>水泥杆卡固法装 7/2.6 单股拉线 综合土</t>
  </si>
  <si>
    <t>TXL3-073</t>
  </si>
  <si>
    <t>水泥杆卡固法装 7/2.6 单股拉线 软石</t>
  </si>
  <si>
    <t>TXL3-074</t>
  </si>
  <si>
    <t>水泥杆卡固法装 7/2.6 单股拉线 坚石</t>
  </si>
  <si>
    <t>TXL3-075</t>
  </si>
  <si>
    <t>水泥杆卡固法装 7/3.0 单股拉线 综合土</t>
  </si>
  <si>
    <t>TXL3-076</t>
  </si>
  <si>
    <t>水泥杆卡固法装 7/3.0 单股拉线 软石</t>
  </si>
  <si>
    <t>TXL3-077</t>
  </si>
  <si>
    <t>水泥杆卡固法装 7/3.0 单股拉线 坚石</t>
  </si>
  <si>
    <t>TXL3-078</t>
  </si>
  <si>
    <t>木杆夹板法装 7/2.2 单股拉线 综合土</t>
  </si>
  <si>
    <t>TXL3-079</t>
  </si>
  <si>
    <t>木杆夹板法装 7/2.2 单股拉线 软石</t>
  </si>
  <si>
    <t>TXL3-080</t>
  </si>
  <si>
    <t>木杆夹板法装 7/2.2 单股拉线 坚石</t>
  </si>
  <si>
    <t>TXL3-081</t>
  </si>
  <si>
    <t>木杆夹板法装 7/2.6 单股拉线 综合土</t>
  </si>
  <si>
    <t>TXL3-082</t>
  </si>
  <si>
    <t>木杆夹板法装 7/2.6 单股拉线 软石</t>
  </si>
  <si>
    <t>TXL3-083</t>
  </si>
  <si>
    <t>木杆夹板法装 7/2.6 单股拉线 坚石</t>
  </si>
  <si>
    <t>TXL3-084</t>
  </si>
  <si>
    <t>木杆夹板法装 7/3.0 单股拉线 综合土</t>
  </si>
  <si>
    <t>TXL3-085</t>
  </si>
  <si>
    <t>木杆夹板法装 7/3.0 单股拉线 软石</t>
  </si>
  <si>
    <t>TXL3-086</t>
  </si>
  <si>
    <t>木杆夹板法装 7/3.0 单股拉线 坚石</t>
  </si>
  <si>
    <t>TXL3-087</t>
  </si>
  <si>
    <t>木杆另缠法装 7/2.2 单股拉线 综合土</t>
  </si>
  <si>
    <t>TXL3-088</t>
  </si>
  <si>
    <t>木杆另缠法装 7/2.2 单股拉线 软石</t>
  </si>
  <si>
    <t>TXL3-089</t>
  </si>
  <si>
    <t>木杆另缠法装 7/2.2 单股拉线 坚石</t>
  </si>
  <si>
    <t>TXL3-090</t>
  </si>
  <si>
    <t>木杆另缠法装 7/2.6 单股拉线 综合土</t>
  </si>
  <si>
    <t>TXL3-091</t>
  </si>
  <si>
    <t>木杆另缠法装 7/2.6 单股拉线 软石</t>
  </si>
  <si>
    <t>TXL3-092</t>
  </si>
  <si>
    <t>木杆另缠法装 7/2.6 单股拉线 坚石</t>
  </si>
  <si>
    <t>TXL3-093</t>
  </si>
  <si>
    <t>木杆另缠法装 7/3.0 单股拉线 综合土</t>
  </si>
  <si>
    <t>TXL3-094</t>
  </si>
  <si>
    <t>木杆另缠法装 7/3.0 单股拉线 软石</t>
  </si>
  <si>
    <t>TXL3-095</t>
  </si>
  <si>
    <t>木杆另缠法装 7/3.0 单股拉线 坚石</t>
  </si>
  <si>
    <t>TXL3-096</t>
  </si>
  <si>
    <t>木杆卡固法装 7/2.2 单股拉线 综合土</t>
  </si>
  <si>
    <t>TXL3-097</t>
  </si>
  <si>
    <t>木杆卡固法装 7/2.2 单股拉线 软石</t>
  </si>
  <si>
    <t>TXL3-098</t>
  </si>
  <si>
    <t>木杆卡固法装 7/2.2 单股拉线 坚石</t>
  </si>
  <si>
    <t>TXL3-099</t>
  </si>
  <si>
    <t>木杆卡固法装 7/2.6 单股拉线 综合土</t>
  </si>
  <si>
    <t>TXL3-100</t>
  </si>
  <si>
    <t>木杆卡固法装 7/2.6 单股拉线 软石</t>
  </si>
  <si>
    <t>TXL3-101</t>
  </si>
  <si>
    <t>木杆卡固法装 7/2.6 单股拉线 坚石</t>
  </si>
  <si>
    <t>TXL3-102</t>
  </si>
  <si>
    <t>木杆卡固法装 7/3.0 单股拉线 综合土</t>
  </si>
  <si>
    <t>TXL3-103</t>
  </si>
  <si>
    <t>木杆卡固法装 7/3.0 单股拉线 软石</t>
  </si>
  <si>
    <t>TXL3-104</t>
  </si>
  <si>
    <t>木杆卡固法装 7/3.0 单股拉线 坚石</t>
  </si>
  <si>
    <t>TXL3-105</t>
  </si>
  <si>
    <t>装设 2×7/2.6 拉线 综合土</t>
  </si>
  <si>
    <t>TXL3-106</t>
  </si>
  <si>
    <t>装设 2×7/2.6 拉线 软石</t>
  </si>
  <si>
    <t>TXL3-107</t>
  </si>
  <si>
    <t>装设 2×7/2.6 拉线 坚石</t>
  </si>
  <si>
    <t>TXL3-108</t>
  </si>
  <si>
    <t>装设 2×7/3.0 拉线 综合土</t>
  </si>
  <si>
    <t>TXL3-109</t>
  </si>
  <si>
    <t>装设 2×7/3.0 拉线 软石</t>
  </si>
  <si>
    <t>TXL3-110</t>
  </si>
  <si>
    <t>装设 2×7/3.0 拉线 坚石</t>
  </si>
  <si>
    <t>TXL3-111</t>
  </si>
  <si>
    <t>装设 7/2.2V 型拉线 综合土</t>
  </si>
  <si>
    <t>TXL3-112</t>
  </si>
  <si>
    <t>装设 7/2.2V 型拉线 软石</t>
  </si>
  <si>
    <t>TXL3-113</t>
  </si>
  <si>
    <t>装设 7/2.2V 型拉线 坚石</t>
  </si>
  <si>
    <t>TXL3-114</t>
  </si>
  <si>
    <t>装设 7/2.6V 型拉线 综合土</t>
  </si>
  <si>
    <t>TXL3-115</t>
  </si>
  <si>
    <t>装设 7/2.6V 型拉线 软石</t>
  </si>
  <si>
    <t>TXL3-116</t>
  </si>
  <si>
    <t>装设 7/2.6V 型拉线 坚石</t>
  </si>
  <si>
    <t>TXL3-117</t>
  </si>
  <si>
    <t>装设 7/3.0V 型拉线 综合土</t>
  </si>
  <si>
    <t>TXL3-118</t>
  </si>
  <si>
    <t>装设 7/3.0V 型拉线 软石</t>
  </si>
  <si>
    <t>TXL3-119</t>
  </si>
  <si>
    <t>装设 7/3.0V 型拉线 坚石</t>
  </si>
  <si>
    <t>TXL3-120</t>
  </si>
  <si>
    <t>装设 7/2.6 上 2 下 1V 型拉线 综合土</t>
  </si>
  <si>
    <t>TXL3-121</t>
  </si>
  <si>
    <t>装设 7/2.6 上 2 下 1V 型拉线 软石</t>
  </si>
  <si>
    <t>TXL3-122</t>
  </si>
  <si>
    <t>装设 7/2.6 上 2 下 1V 型拉线 坚石</t>
  </si>
  <si>
    <t>TXL3-123</t>
  </si>
  <si>
    <t>装设 7/3.0 上 2 下 1V 型拉线 综合土</t>
  </si>
  <si>
    <t>TXL3-124</t>
  </si>
  <si>
    <t>装设 7/3.0 上 2 下 1V 型拉线 软石</t>
  </si>
  <si>
    <t>TXL3-125</t>
  </si>
  <si>
    <t>装设 7/3.0 上 2 下 1V 型拉线 坚石</t>
  </si>
  <si>
    <t>TXL3-126</t>
  </si>
  <si>
    <t>装设 7/2.2 吊板拉线 综合土</t>
  </si>
  <si>
    <t>TXL3-127</t>
  </si>
  <si>
    <t>装设 7/2.2 吊板拉线 软石</t>
  </si>
  <si>
    <t>TXL3-128</t>
  </si>
  <si>
    <t>装设 7/2.2 吊板拉线 坚石</t>
  </si>
  <si>
    <t>TXL3-129</t>
  </si>
  <si>
    <t>装设 7/2.6 吊板拉线 综合土</t>
  </si>
  <si>
    <t>TXL3-130</t>
  </si>
  <si>
    <t>装设 7/2.6 吊板拉线 软石</t>
  </si>
  <si>
    <t>TXL3-131</t>
  </si>
  <si>
    <t>装设 7/2.6 吊板拉线 坚石</t>
  </si>
  <si>
    <t>TXL3-132</t>
  </si>
  <si>
    <t>装设 7/3.0 吊板拉线 综合土</t>
  </si>
  <si>
    <t>TXL3-133</t>
  </si>
  <si>
    <t>装设 7/3.0 吊板拉线 软石</t>
  </si>
  <si>
    <t>TXL3-134</t>
  </si>
  <si>
    <t>装设 7/3.0 吊板拉线 坚石</t>
  </si>
  <si>
    <t>TXL3-135</t>
  </si>
  <si>
    <t>制作横木拉线地锚 7/2.6单条单下</t>
  </si>
  <si>
    <t>TXL3-136</t>
  </si>
  <si>
    <t>制作横木拉线地锚 7/3.0单条单下</t>
  </si>
  <si>
    <t>TXL3-137</t>
  </si>
  <si>
    <t>制作横木拉线地锚 7/2.2单条双下</t>
  </si>
  <si>
    <t>TXL3-138</t>
  </si>
  <si>
    <t>制作横木拉线地锚 7/2.6单条双下</t>
  </si>
  <si>
    <t>TXL3-139</t>
  </si>
  <si>
    <t>制作横木拉线地锚 7/3.0单条双下</t>
  </si>
  <si>
    <t>TXL3-140</t>
  </si>
  <si>
    <t>制作横木拉线地锚 7/3.0双条四下</t>
  </si>
  <si>
    <t>TXL3-141</t>
  </si>
  <si>
    <t>制作横木拉线地锚 7/3.0三条六下</t>
  </si>
  <si>
    <t>TXL3-142</t>
  </si>
  <si>
    <t>安装拉 线隔电子</t>
  </si>
  <si>
    <t>TXL3-143</t>
  </si>
  <si>
    <t>安装拉 线警示 保护管</t>
  </si>
  <si>
    <t>TXL3-144</t>
  </si>
  <si>
    <t>电杆接高装置 单槽钢</t>
  </si>
  <si>
    <t>TXL3-145</t>
  </si>
  <si>
    <t>电杆接高装置 双槽钢</t>
  </si>
  <si>
    <t>TXL3-146</t>
  </si>
  <si>
    <t>电杆地线 拉线式</t>
  </si>
  <si>
    <t>TXL3-147</t>
  </si>
  <si>
    <t>电杆地线 直埋式</t>
  </si>
  <si>
    <t>TXL3-148</t>
  </si>
  <si>
    <t>电杆地线 延伸式</t>
  </si>
  <si>
    <t>TXL3-149</t>
  </si>
  <si>
    <t>安装预留 缆架</t>
  </si>
  <si>
    <t>架</t>
  </si>
  <si>
    <t>TXL3-150</t>
  </si>
  <si>
    <t>安装吊线 保护装置</t>
  </si>
  <si>
    <t>TXL3-151</t>
  </si>
  <si>
    <t>单装上杆钉 10 只以下</t>
  </si>
  <si>
    <t>TXL3-152</t>
  </si>
  <si>
    <t>单装上杆钉 10 只以上</t>
  </si>
  <si>
    <t>TXL3-153</t>
  </si>
  <si>
    <t>安装工作台及上杆钉 单杆</t>
  </si>
  <si>
    <t>TXL3-154</t>
  </si>
  <si>
    <t>安装工作台及上杆钉 H 杆</t>
  </si>
  <si>
    <t>TXL3-155</t>
  </si>
  <si>
    <t>线路整修</t>
  </si>
  <si>
    <t>TXL3-156</t>
  </si>
  <si>
    <t>木电杆架设 7/2.2 吊线 平原</t>
  </si>
  <si>
    <t>TXL3-157</t>
  </si>
  <si>
    <t>木电杆架设 7/2.2 吊线 丘陵</t>
  </si>
  <si>
    <t>TXL3-158</t>
  </si>
  <si>
    <t>木电杆架设 7/2.2 吊线 山区</t>
  </si>
  <si>
    <t>TXL3-159</t>
  </si>
  <si>
    <t>木电杆架设 7/2.2 吊线 城区</t>
  </si>
  <si>
    <t>TXL3-160</t>
  </si>
  <si>
    <t>木电杆架设 7/2.6 吊线 平原</t>
  </si>
  <si>
    <t>TXL3-161</t>
  </si>
  <si>
    <t>木电杆架设 7/2.6 吊线 丘陵</t>
  </si>
  <si>
    <t>TXL3-162</t>
  </si>
  <si>
    <t>木电杆架设 7/2.6 吊线 山区</t>
  </si>
  <si>
    <t>TXL3-163</t>
  </si>
  <si>
    <t>木电杆架设 7/2.6 吊线 城区</t>
  </si>
  <si>
    <t>TXL3-164</t>
  </si>
  <si>
    <t>木电杆架设 7/3.0 吊线 平原</t>
  </si>
  <si>
    <t>TXL3-165</t>
  </si>
  <si>
    <t>木电杆架设 7/3.0 吊线 丘陵</t>
  </si>
  <si>
    <t>TXL3-166</t>
  </si>
  <si>
    <t>木电杆架设 7/3.0 吊线 山区</t>
  </si>
  <si>
    <t>TXL3-167</t>
  </si>
  <si>
    <t>木电杆架设 7/3.0 吊线 城区</t>
  </si>
  <si>
    <t>TXL3-168</t>
  </si>
  <si>
    <t>水泥杆架设 7/2.2 吊线 平原</t>
  </si>
  <si>
    <t>TXL3-169</t>
  </si>
  <si>
    <t>水泥杆架设 7/2.2 吊线 丘陵</t>
  </si>
  <si>
    <t>TXL3-170</t>
  </si>
  <si>
    <t>水泥杆架设 7/2.2 吊线 山区</t>
  </si>
  <si>
    <t>TXL3-171</t>
  </si>
  <si>
    <t>水泥杆架设 7/2.2 吊线 城区</t>
  </si>
  <si>
    <t>TXL3-172</t>
  </si>
  <si>
    <t>水泥杆架设 7/2.6 吊线 平原</t>
  </si>
  <si>
    <t>TXL3-173</t>
  </si>
  <si>
    <t>水泥杆架设 7/2.6 吊线 丘陵</t>
  </si>
  <si>
    <t>TXL3-174</t>
  </si>
  <si>
    <t>水泥杆架设 7/2.6 吊线 山区</t>
  </si>
  <si>
    <t>TXL3-175</t>
  </si>
  <si>
    <t>水泥杆架设 7/2.6 吊线 城区</t>
  </si>
  <si>
    <t>TXL3-176</t>
  </si>
  <si>
    <t>水泥杆架设 7/3.0 吊线 平原</t>
  </si>
  <si>
    <t>TXL3-177</t>
  </si>
  <si>
    <t>水泥杆架设 7/3.0 吊线 丘陵</t>
  </si>
  <si>
    <t>TXL3-178</t>
  </si>
  <si>
    <t>水泥杆架设 7/3.0 吊线 山区</t>
  </si>
  <si>
    <t>TXL3-179</t>
  </si>
  <si>
    <t>水泥杆架设 7/3.0 吊线 城区</t>
  </si>
  <si>
    <t>TXL3-180</t>
  </si>
  <si>
    <t>架设 100m 以内 辅助吊线</t>
  </si>
  <si>
    <t>条档</t>
  </si>
  <si>
    <t>TXL3-181</t>
  </si>
  <si>
    <t>架设自承式架空光缆 36 芯以下</t>
  </si>
  <si>
    <t>TXL3-182</t>
  </si>
  <si>
    <t>架设自承式架空光缆 72 芯以下</t>
  </si>
  <si>
    <t>TXL3-183</t>
  </si>
  <si>
    <t>架设自承式架空光缆 144 芯以下</t>
  </si>
  <si>
    <t>TXL3-184</t>
  </si>
  <si>
    <t>架设自承式架空光缆 288 芯以下</t>
  </si>
  <si>
    <t>TXL3-185</t>
  </si>
  <si>
    <t>架设自承式架空光缆 288 芯以上</t>
  </si>
  <si>
    <t>TXL3-186</t>
  </si>
  <si>
    <t>架设自承式蝶形光缆</t>
  </si>
  <si>
    <t>TXL3-187</t>
  </si>
  <si>
    <t>挂钩法架设架空光缆 平原 36 芯以下</t>
  </si>
  <si>
    <t>TXL3-188</t>
  </si>
  <si>
    <t>挂钩法架设架空光缆 平原 72 芯以下</t>
  </si>
  <si>
    <t>TXL3-189</t>
  </si>
  <si>
    <t>挂钩法架设架空光缆 平原 144 芯以下</t>
  </si>
  <si>
    <t>TXL3-190</t>
  </si>
  <si>
    <t>挂钩法架设架空光缆 平原 288 芯以下</t>
  </si>
  <si>
    <t>TXL3-191</t>
  </si>
  <si>
    <t>挂钩法架设架空光缆 平原 288 芯以上</t>
  </si>
  <si>
    <t>TXL3-192</t>
  </si>
  <si>
    <t>挂钩法架设架空光缆 丘陵、城区、水田 36 芯以下</t>
  </si>
  <si>
    <t>TXL3-193</t>
  </si>
  <si>
    <t>挂钩法架设架空光缆 丘陵、城区、水田 72 芯以下</t>
  </si>
  <si>
    <t>TXL3-194</t>
  </si>
  <si>
    <t>挂钩法架设架空光缆 丘陵、城区、水田 144 芯以下</t>
  </si>
  <si>
    <t>TXL3-195</t>
  </si>
  <si>
    <t>挂钩法架设架空光缆 丘陵、城区、水田 288 芯以下</t>
  </si>
  <si>
    <t>TXL3-196</t>
  </si>
  <si>
    <t>挂钩法架设架空光缆 丘陵、城区、水田 288 芯以上</t>
  </si>
  <si>
    <t>TXL3-197</t>
  </si>
  <si>
    <t>挂钩法架设架空光缆 山区 36 芯以下</t>
  </si>
  <si>
    <t>TXL3-198</t>
  </si>
  <si>
    <t>挂钩法架设架空光缆 山区 72 芯以下</t>
  </si>
  <si>
    <t>TXL3-199</t>
  </si>
  <si>
    <t>挂钩法架设架空光缆 山区 144 芯以下</t>
  </si>
  <si>
    <t>TXL3-200</t>
  </si>
  <si>
    <t>挂钩法架设架空光缆 山区 288 芯以下</t>
  </si>
  <si>
    <t>TXL3-201</t>
  </si>
  <si>
    <t>挂钩法架设架空光缆 山区 288 芯以上</t>
  </si>
  <si>
    <t>TXL3-202</t>
  </si>
  <si>
    <t>挂钩法架设 蝶形光缆</t>
  </si>
  <si>
    <t>TXL3-203</t>
  </si>
  <si>
    <t>缠绕法架设架空光缆 平原 36 芯以下</t>
  </si>
  <si>
    <t>TXL3-204</t>
  </si>
  <si>
    <t>缠绕法架设架空光缆 平原 72 芯以下</t>
  </si>
  <si>
    <t>TXL3-205</t>
  </si>
  <si>
    <t>缠绕法架设架空光缆 平原 144 芯以下</t>
  </si>
  <si>
    <t>TXL3-206</t>
  </si>
  <si>
    <t>缠绕法架设架空光缆 平原 288 芯以下</t>
  </si>
  <si>
    <t>TXL3-207</t>
  </si>
  <si>
    <t>缠绕法架设架空光缆 平原 288 芯以上</t>
  </si>
  <si>
    <t>TXL3-208</t>
  </si>
  <si>
    <t>缠绕法架设架空光缆 丘陵、城区、水田 36 芯以下</t>
  </si>
  <si>
    <t>TXL3-209</t>
  </si>
  <si>
    <t>缠绕法架设架空光缆 丘陵、城区、水田 72 芯以下</t>
  </si>
  <si>
    <t>TXL3-210</t>
  </si>
  <si>
    <t>缠绕法架设架空光缆 丘陵、城区、水田 144 芯以下</t>
  </si>
  <si>
    <t>TXL3-211</t>
  </si>
  <si>
    <t>缠绕法架设架空光缆 丘陵、城区、水田 288 芯以下</t>
  </si>
  <si>
    <t>TXL3-212</t>
  </si>
  <si>
    <t>缠绕法架设架空光缆 丘陵、城区、水田 288 芯以上</t>
  </si>
  <si>
    <t>TXL3-213</t>
  </si>
  <si>
    <t>缠绕法架设架空光缆 山区 36 芯以下</t>
  </si>
  <si>
    <t>TXL3-214</t>
  </si>
  <si>
    <t>缠绕法架设架空光缆 山区 72 芯以下</t>
  </si>
  <si>
    <t>TXL3-215</t>
  </si>
  <si>
    <t>缠绕法架设架空光缆 山区 144 芯以下</t>
  </si>
  <si>
    <t>TXL3-216</t>
  </si>
  <si>
    <t>缠绕法架设架空光缆 山区 288 芯以下</t>
  </si>
  <si>
    <t>TXL3-217</t>
  </si>
  <si>
    <t>缠绕法架设架空光缆 山区 288 芯以上</t>
  </si>
  <si>
    <t>TXL3-218</t>
  </si>
  <si>
    <t>吊线式架空电缆 100 对以下</t>
  </si>
  <si>
    <t>TXL3-219</t>
  </si>
  <si>
    <t>吊线式架空电缆 200 对以下</t>
  </si>
  <si>
    <t>TXL3-220</t>
  </si>
  <si>
    <t>吊线式架空电缆 400 对以下</t>
  </si>
  <si>
    <t>TXL3-221</t>
  </si>
  <si>
    <t>架空自承式电缆 100 对以下</t>
  </si>
  <si>
    <t>TXL3-222</t>
  </si>
  <si>
    <t>架空自承式电缆 100 对以上</t>
  </si>
  <si>
    <t>TXL4-001</t>
  </si>
  <si>
    <t>布放光（电）缆人孔抽水 积水</t>
  </si>
  <si>
    <t>TXL4-002</t>
  </si>
  <si>
    <t>布放光（电）缆人孔抽水 流水</t>
  </si>
  <si>
    <t>TXL4-003</t>
  </si>
  <si>
    <t>布放光（电）缆手孔抽水</t>
  </si>
  <si>
    <t>TXL4-004</t>
  </si>
  <si>
    <t>人工敷设塑料子管 1 孔子管</t>
  </si>
  <si>
    <t>TXL4-005</t>
  </si>
  <si>
    <t>人工敷设塑料子管 2 孔子管</t>
  </si>
  <si>
    <t>TXL4-006</t>
  </si>
  <si>
    <t>人工敷设塑料子管 3 孔子管</t>
  </si>
  <si>
    <t>TXL4-007</t>
  </si>
  <si>
    <t>人工敷设塑料子管 4 孔子管</t>
  </si>
  <si>
    <t>TXL4-008</t>
  </si>
  <si>
    <t>人工敷设塑料子管 5 孔子管</t>
  </si>
  <si>
    <t>TXL4-009</t>
  </si>
  <si>
    <t>人工敷设一带纺织子管 空闲管孔中</t>
  </si>
  <si>
    <t>TXL4-010</t>
  </si>
  <si>
    <t>人工敷设一带纺织子管 非空闲管孔中</t>
  </si>
  <si>
    <t>TXL4-011</t>
  </si>
  <si>
    <t>敷设管道光缆 12 芯以下</t>
  </si>
  <si>
    <t>TXL4-012</t>
  </si>
  <si>
    <t>敷设管道光缆 24 芯以下</t>
  </si>
  <si>
    <t>TXL4-013</t>
  </si>
  <si>
    <t>敷设管道光缆 48 芯以下</t>
  </si>
  <si>
    <t>TXL4-014</t>
  </si>
  <si>
    <t>敷设管道光缆 96 芯以下</t>
  </si>
  <si>
    <t>TXL4-015</t>
  </si>
  <si>
    <t>敷设管道光缆 144 芯以下</t>
  </si>
  <si>
    <t>TXL4-016</t>
  </si>
  <si>
    <t>敷设管道光缆 288 芯以下</t>
  </si>
  <si>
    <t>TXL4-017</t>
  </si>
  <si>
    <t>敷设管道光缆 576 芯以下</t>
  </si>
  <si>
    <t>TXL4-018</t>
  </si>
  <si>
    <t>敷设管道光缆 576 芯以上</t>
  </si>
  <si>
    <t>TXL4-019</t>
  </si>
  <si>
    <t>人工敷设管道电缆 200 对以下</t>
  </si>
  <si>
    <t>TXL4-020</t>
  </si>
  <si>
    <t>人工敷设管道电缆 400 对以下</t>
  </si>
  <si>
    <t>TXL4-021</t>
  </si>
  <si>
    <t>人工敷设管道电缆 800 对以下</t>
  </si>
  <si>
    <t>TXL4-022</t>
  </si>
  <si>
    <t>人工敷设管道电缆 1200 对以下</t>
  </si>
  <si>
    <t>TXL4-023</t>
  </si>
  <si>
    <t>人工敷设管道电缆 1800 对以下</t>
  </si>
  <si>
    <t>TXL4-024</t>
  </si>
  <si>
    <t>人工敷设管道电缆 2400 对以下</t>
  </si>
  <si>
    <t>TXL4-025</t>
  </si>
  <si>
    <t>人工敷设管道电缆 2400 对以上</t>
  </si>
  <si>
    <t>TXL4-026</t>
  </si>
  <si>
    <t>机械敷设管道电缆 200 对以下</t>
  </si>
  <si>
    <t>TXL4-027</t>
  </si>
  <si>
    <t>机械敷设管道电缆 400 对以下</t>
  </si>
  <si>
    <t>TXL4-028</t>
  </si>
  <si>
    <t>机械敷设管道电缆 800 对以下</t>
  </si>
  <si>
    <t>TXL4-029</t>
  </si>
  <si>
    <t>机械敷设管道电缆 1200 对以下</t>
  </si>
  <si>
    <t>TXL4-030</t>
  </si>
  <si>
    <t>机械敷设管道电缆 1800 对以下</t>
  </si>
  <si>
    <t>TXL4-031</t>
  </si>
  <si>
    <t>机械敷设管道电缆 2400 对以下</t>
  </si>
  <si>
    <t>TXL4-032</t>
  </si>
  <si>
    <t>机械敷设管道电缆 2400 对以上</t>
  </si>
  <si>
    <t>TXL4-033</t>
  </si>
  <si>
    <t>打人（手）孔墙洞 砖砌人孔 ３孔管以下</t>
  </si>
  <si>
    <t>TXL4-034</t>
  </si>
  <si>
    <t>打人（手）孔墙洞 砖砌人孔 ３孔管以上</t>
  </si>
  <si>
    <t>TXL4-035</t>
  </si>
  <si>
    <t>打人（手）孔墙洞 混凝土人孔 ３孔管以下</t>
  </si>
  <si>
    <t>TXL4-036</t>
  </si>
  <si>
    <t>打人（手）孔墙洞 混凝土人孔 ３孔管以上</t>
  </si>
  <si>
    <t>TXL4-037</t>
  </si>
  <si>
    <t>打穿楼墙洞 砖墙</t>
  </si>
  <si>
    <t>TXL4-038</t>
  </si>
  <si>
    <t>打穿楼墙洞 混凝土墙</t>
  </si>
  <si>
    <t>TXL4-039</t>
  </si>
  <si>
    <t>打穿楼层洞 预制板 楼层</t>
  </si>
  <si>
    <t>TXL4-040</t>
  </si>
  <si>
    <t>打穿楼层洞 混凝土 楼层</t>
  </si>
  <si>
    <t>TXL4-041</t>
  </si>
  <si>
    <t>增装支撑物 终端支撑物</t>
  </si>
  <si>
    <t>套</t>
  </si>
  <si>
    <t>TXL4-042</t>
  </si>
  <si>
    <t>增装支撑物 中间支撑物</t>
  </si>
  <si>
    <t>TXL4-043</t>
  </si>
  <si>
    <t>安装引上钢管（φ50 以下） 杆上</t>
  </si>
  <si>
    <t>TXL4-044</t>
  </si>
  <si>
    <t>安装引上钢管（φ50 以下） 墙上</t>
  </si>
  <si>
    <t>TXL4-045</t>
  </si>
  <si>
    <t>安装引上钢管（φ50 以上） 杆上</t>
  </si>
  <si>
    <t>TXL4-046</t>
  </si>
  <si>
    <t>安装引上钢管（φ50 以上） 墙上</t>
  </si>
  <si>
    <t>TXL4-047</t>
  </si>
  <si>
    <t>钉固塑料槽板</t>
  </si>
  <si>
    <t>TXL4-048</t>
  </si>
  <si>
    <t>进局光（电）缆防水封堵</t>
  </si>
  <si>
    <t>TXL4-049</t>
  </si>
  <si>
    <t>光（电）缆上线洞楼层间 防火封堵</t>
  </si>
  <si>
    <t>TXL4-050</t>
  </si>
  <si>
    <t>穿放引上光缆</t>
  </si>
  <si>
    <t>TXL4-051</t>
  </si>
  <si>
    <t>穿放引上电缆 200 对以下</t>
  </si>
  <si>
    <t>TXL4-052</t>
  </si>
  <si>
    <t>穿放引上电缆 200 对以上</t>
  </si>
  <si>
    <t>TXL4-053</t>
  </si>
  <si>
    <t>架设吊线式墙壁光缆*0.5</t>
  </si>
  <si>
    <t>TXL4-054</t>
  </si>
  <si>
    <t>布放钉固式墙壁光缆</t>
  </si>
  <si>
    <t>TXL4-055</t>
  </si>
  <si>
    <t>架挂自承式墙壁光缆</t>
  </si>
  <si>
    <t>TXL4-056</t>
  </si>
  <si>
    <t>墙壁方式敷设蝶形光缆</t>
  </si>
  <si>
    <t>TXL4-057</t>
  </si>
  <si>
    <t>架设吊线式墙壁电缆 200 对以下</t>
  </si>
  <si>
    <t>TXL4-058</t>
  </si>
  <si>
    <t>架设吊线式墙壁电缆 200 对以上</t>
  </si>
  <si>
    <t>TXL4-059</t>
  </si>
  <si>
    <t>布放钉固式墙壁电缆 200 对以下</t>
  </si>
  <si>
    <t>TXL4-060</t>
  </si>
  <si>
    <t>布放钉固式墙壁电缆 200 对以上</t>
  </si>
  <si>
    <t>TXL4-061</t>
  </si>
  <si>
    <t>架挂自承式墙壁电缆 100 对以下</t>
  </si>
  <si>
    <t>TXL4-062</t>
  </si>
  <si>
    <t>架挂自承式墙壁电缆 100 对以上</t>
  </si>
  <si>
    <t>TXL5-001</t>
  </si>
  <si>
    <t>城区气流法敷设微管 3 根以下</t>
  </si>
  <si>
    <t>TXL5-002</t>
  </si>
  <si>
    <t>城区气流法敷设微管 5 根以下</t>
  </si>
  <si>
    <t>TXL5-003</t>
  </si>
  <si>
    <t>城区气流法敷设微管 5 根以上</t>
  </si>
  <si>
    <t>TXL5-004</t>
  </si>
  <si>
    <t>非城区气流法敷设微管 3 根以下</t>
  </si>
  <si>
    <t>TXL5-005</t>
  </si>
  <si>
    <t>非城区气流法敷设微管 5 根以下</t>
  </si>
  <si>
    <t>TXL5-006</t>
  </si>
  <si>
    <t>非城区气流法敷设微管 5 根以上</t>
  </si>
  <si>
    <t>TXL5-007</t>
  </si>
  <si>
    <t>城区人工布放微管 空闲保护管内 3 根以下</t>
  </si>
  <si>
    <t>TXL5-008</t>
  </si>
  <si>
    <t>城区人工布放微管 空闲保护管内 4 至 5 根</t>
  </si>
  <si>
    <t>TXL5-009</t>
  </si>
  <si>
    <t>城区人工布放微管 空闲保护管内 5 根以上每增加 2根</t>
  </si>
  <si>
    <t>TXL5-010</t>
  </si>
  <si>
    <t>城区人工布放微管 非空闲保护管内 3 根以下</t>
  </si>
  <si>
    <t>TXL5-011</t>
  </si>
  <si>
    <t>城区人工布放微管 非空闲保护管内 4 至 5 根</t>
  </si>
  <si>
    <t>TXL5-012</t>
  </si>
  <si>
    <t>城区人工布放微管 管道内人工布放 集束管</t>
  </si>
  <si>
    <t>TXL5-013</t>
  </si>
  <si>
    <t>保护管贯通</t>
  </si>
  <si>
    <t>TXL5-014</t>
  </si>
  <si>
    <t>微管连接</t>
  </si>
  <si>
    <t>TXL5-015</t>
  </si>
  <si>
    <t>人（手）孔内安装微管保 护装置</t>
  </si>
  <si>
    <t>TXL5-016</t>
  </si>
  <si>
    <t>混凝土路面开微槽 30m 以下</t>
  </si>
  <si>
    <t>TXL5-017</t>
  </si>
  <si>
    <t>混凝土路面开微槽 每增加 10m</t>
  </si>
  <si>
    <t>TXL5-018</t>
  </si>
  <si>
    <t>沥青柏油路面开微槽 30m 以下</t>
  </si>
  <si>
    <t>TXL5-019</t>
  </si>
  <si>
    <t>沥青柏油路面开微槽 每增加 10m</t>
  </si>
  <si>
    <t>TXL5-020</t>
  </si>
  <si>
    <t>平原地区气流法穿放光缆 36 芯以下</t>
  </si>
  <si>
    <t>TXL5-021</t>
  </si>
  <si>
    <t>平原地区气流法穿放光缆 72 芯以下</t>
  </si>
  <si>
    <t>TXL5-022</t>
  </si>
  <si>
    <t>平原地区气流法穿放光缆 144 芯以下</t>
  </si>
  <si>
    <t>TXL5-023</t>
  </si>
  <si>
    <t>平原地区气流法穿放光缆 288 芯以下</t>
  </si>
  <si>
    <t>TXL5-024</t>
  </si>
  <si>
    <t>平原地区气流法穿放光缆 288 芯以上</t>
  </si>
  <si>
    <t>TXL5-025</t>
  </si>
  <si>
    <t>丘陵、城区、水田地区气流法穿放光缆 36 芯以下</t>
  </si>
  <si>
    <t>TXL5-026</t>
  </si>
  <si>
    <t>丘陵、城区、水田地区气流法穿放光缆 72 芯以下</t>
  </si>
  <si>
    <t>TXL5-027</t>
  </si>
  <si>
    <t>丘陵、城区、水田地区气流法穿放光缆 144 芯以下</t>
  </si>
  <si>
    <t>TXL5-028</t>
  </si>
  <si>
    <t>丘陵、城区、水田地区气流法穿放光缆 288 芯以下</t>
  </si>
  <si>
    <t>TXL5-029</t>
  </si>
  <si>
    <t>丘陵、城区、水田地区气流法穿放光缆 288 芯以上</t>
  </si>
  <si>
    <t>TXL5-030</t>
  </si>
  <si>
    <t>山区气流法穿放光缆 36 芯以下</t>
  </si>
  <si>
    <t>TXL5-031</t>
  </si>
  <si>
    <t>山区气流法穿放光缆 72 芯以下</t>
  </si>
  <si>
    <t>TXL5-032</t>
  </si>
  <si>
    <t>山区气流法穿放光缆 144 芯以下</t>
  </si>
  <si>
    <t>TXL5-033</t>
  </si>
  <si>
    <t>山区气流法穿放光缆 288 芯以下</t>
  </si>
  <si>
    <t>TXL5-034</t>
  </si>
  <si>
    <t>山区气流法穿放光缆 288 芯以上</t>
  </si>
  <si>
    <t>TXL5-035</t>
  </si>
  <si>
    <t>微管（集束管）贯通</t>
  </si>
  <si>
    <t>TXL5-036</t>
  </si>
  <si>
    <t>人工敷设微槽 光缆</t>
  </si>
  <si>
    <t>TXL5-037</t>
  </si>
  <si>
    <t>城区气流法敷设微型光缆 配盘长 2 公里以下</t>
  </si>
  <si>
    <t>TXL5-038</t>
  </si>
  <si>
    <t>城区气流法敷设微型光缆 配盘长 2 公里以上</t>
  </si>
  <si>
    <t>TXL5-039</t>
  </si>
  <si>
    <t>非城区气流法敷设微型光缆 配盘长 2 公里以下</t>
  </si>
  <si>
    <t>TXL5-040</t>
  </si>
  <si>
    <t>非城区气流法敷设微型光缆 配盘长 2 公里以上</t>
  </si>
  <si>
    <t>TXL5-041</t>
  </si>
  <si>
    <t>托板式敷设室内通道光缆</t>
  </si>
  <si>
    <t>TXL5-042</t>
  </si>
  <si>
    <t>定固式敷设室内通道光缆</t>
  </si>
  <si>
    <t>TXL5-043</t>
  </si>
  <si>
    <t>竖井引上光缆</t>
  </si>
  <si>
    <t>TXL5-044</t>
  </si>
  <si>
    <t>槽道光缆</t>
  </si>
  <si>
    <t>TXL5-045</t>
  </si>
  <si>
    <t>槽道电缆</t>
  </si>
  <si>
    <t>TXL5-046</t>
  </si>
  <si>
    <t>顶棚内光（电）缆</t>
  </si>
  <si>
    <t>TXL5-047</t>
  </si>
  <si>
    <t>开槽 砖槽</t>
  </si>
  <si>
    <t>TXL5-048</t>
  </si>
  <si>
    <t>开槽 混凝土槽</t>
  </si>
  <si>
    <t>TXL5-049</t>
  </si>
  <si>
    <t>敷设钢管 φ25 以下</t>
  </si>
  <si>
    <t>100ｍ</t>
  </si>
  <si>
    <t>TXL5-050</t>
  </si>
  <si>
    <t>敷设钢管 φ50 以下</t>
  </si>
  <si>
    <t>TXL5-051</t>
  </si>
  <si>
    <t>敷设硬质 PVC 管 φ25 以下</t>
  </si>
  <si>
    <t>TXL5-052</t>
  </si>
  <si>
    <t>敷设硬质 PVC 管 φ50 以下</t>
  </si>
  <si>
    <t>TXL5-053</t>
  </si>
  <si>
    <t>敷设金属软管</t>
  </si>
  <si>
    <t>TXL5-054</t>
  </si>
  <si>
    <t>敷设金属线槽 150 宽以下</t>
  </si>
  <si>
    <t>TXL5-055</t>
  </si>
  <si>
    <t>敷设金属线槽 300 宽以下</t>
  </si>
  <si>
    <t>TXL5-056</t>
  </si>
  <si>
    <t>敷设金属线槽 300 宽以上</t>
  </si>
  <si>
    <t>TXL5-057</t>
  </si>
  <si>
    <t>敷设塑料线槽 100 宽以下</t>
  </si>
  <si>
    <t>TXL5-058</t>
  </si>
  <si>
    <t>敷设塑料线槽 100 宽以上</t>
  </si>
  <si>
    <t>TXL5-059</t>
  </si>
  <si>
    <t>安装吊装式桥架 100 宽以下</t>
  </si>
  <si>
    <t>TXL5-060</t>
  </si>
  <si>
    <t>安装吊装式桥架 300 宽以下</t>
  </si>
  <si>
    <t>TXL5-061</t>
  </si>
  <si>
    <t>安装吊装式桥架 300 宽以上</t>
  </si>
  <si>
    <t>TXL5-062</t>
  </si>
  <si>
    <t>安装支撑式桥架 100 宽以下</t>
  </si>
  <si>
    <t>TXL5-063</t>
  </si>
  <si>
    <t>安装支撑式桥架 300 宽以下</t>
  </si>
  <si>
    <t>TXL5-064</t>
  </si>
  <si>
    <t>安装支撑式桥架 300 宽以上</t>
  </si>
  <si>
    <t>TXL5-065</t>
  </si>
  <si>
    <t>垂直安装桥架 100 宽以下</t>
  </si>
  <si>
    <t>TXL5-066</t>
  </si>
  <si>
    <t>垂直安装桥架 300 宽以下</t>
  </si>
  <si>
    <t>TXL5-067</t>
  </si>
  <si>
    <t>垂直安装桥架 300 宽以上</t>
  </si>
  <si>
    <t>TXL5-068</t>
  </si>
  <si>
    <t>管、暗槽内穿 放光缆</t>
  </si>
  <si>
    <t>TXL5-069</t>
  </si>
  <si>
    <t>管、暗槽内穿放电缆 4 对对绞电缆</t>
  </si>
  <si>
    <t>TXL5-070</t>
  </si>
  <si>
    <t>管、暗槽内穿放电缆 非屏蔽 50 对以下</t>
  </si>
  <si>
    <t>TXL5-071</t>
  </si>
  <si>
    <t>管、暗槽内穿放电缆 非屏蔽 100 对以下</t>
  </si>
  <si>
    <t>TXL5-072</t>
  </si>
  <si>
    <t>管、暗槽内穿放电缆 屏蔽 50 对以下</t>
  </si>
  <si>
    <t>TXL5-073</t>
  </si>
  <si>
    <t>管、暗槽内穿放电缆 屏蔽 100 对以下</t>
  </si>
  <si>
    <t>TXL5-074</t>
  </si>
  <si>
    <t>桥架、线槽、 网络地板内明 布光缆</t>
  </si>
  <si>
    <t>TXL5-075</t>
  </si>
  <si>
    <t>桥架、线槽、网络地板内明布电缆 4 对对绞电缆</t>
  </si>
  <si>
    <t>TXL5-076</t>
  </si>
  <si>
    <t>桥架、线槽、网络地板内明布电缆 非屏蔽 50 对以下</t>
  </si>
  <si>
    <t>TXL5-077</t>
  </si>
  <si>
    <t>桥架、线槽、网络地板内明布电缆 非屏蔽 100 对以下</t>
  </si>
  <si>
    <t>TXL5-078</t>
  </si>
  <si>
    <t>桥架、线槽、网络地板内明布电缆 屏蔽 50 对以下</t>
  </si>
  <si>
    <t>TXL5-079</t>
  </si>
  <si>
    <t>桥架、线槽、网络地板内明布电缆 屏蔽 100 对以下</t>
  </si>
  <si>
    <t>TXL6-001</t>
  </si>
  <si>
    <t>光缆掏纤 4 芯以下</t>
  </si>
  <si>
    <t>TXL6-002</t>
  </si>
  <si>
    <t>光缆掏纤 每增加 2 芯</t>
  </si>
  <si>
    <t>芯</t>
  </si>
  <si>
    <t>TXL6-003</t>
  </si>
  <si>
    <t>机械法光缆接续</t>
  </si>
  <si>
    <t>TXL6-004</t>
  </si>
  <si>
    <t>现场组装光纤活 动连接器</t>
  </si>
  <si>
    <t>TXL6-005</t>
  </si>
  <si>
    <t>光缆成端接头 束状</t>
  </si>
  <si>
    <t>TXL6-006</t>
  </si>
  <si>
    <t>光缆成端接头 带状</t>
  </si>
  <si>
    <t>TXL6-007</t>
  </si>
  <si>
    <t>光缆接续 4 芯以下</t>
  </si>
  <si>
    <t>TXL6-008</t>
  </si>
  <si>
    <t>光缆接续 12 芯以下</t>
  </si>
  <si>
    <t>TXL6-009</t>
  </si>
  <si>
    <t>光缆接续 24 芯以下</t>
  </si>
  <si>
    <t>TXL6-010</t>
  </si>
  <si>
    <t>光缆接续 36 芯以下</t>
  </si>
  <si>
    <t>TXL6-011</t>
  </si>
  <si>
    <t>光缆接续 48 芯以下</t>
  </si>
  <si>
    <t>TXL6-012</t>
  </si>
  <si>
    <t>光缆接续 60 芯以下</t>
  </si>
  <si>
    <t>TXL6-013</t>
  </si>
  <si>
    <t>光缆接续 72 芯以下</t>
  </si>
  <si>
    <t>TXL6-014</t>
  </si>
  <si>
    <t>光缆接续 84 芯以下</t>
  </si>
  <si>
    <t>TXL6-015</t>
  </si>
  <si>
    <t>光缆接续 96 芯以下</t>
  </si>
  <si>
    <t>TXL6-016</t>
  </si>
  <si>
    <t>光缆接续 108 芯以下</t>
  </si>
  <si>
    <t>TXL6-017</t>
  </si>
  <si>
    <t>光缆接续 132 芯以下</t>
  </si>
  <si>
    <t>TXL6-018</t>
  </si>
  <si>
    <t>光缆接续 144 芯以下</t>
  </si>
  <si>
    <t>TXL6-019</t>
  </si>
  <si>
    <t>光缆接续 192 芯以下</t>
  </si>
  <si>
    <t>TXL6-020</t>
  </si>
  <si>
    <t>光缆接续 288 芯以下</t>
  </si>
  <si>
    <t>TXL6-021</t>
  </si>
  <si>
    <t>光缆接续 288 芯以上</t>
  </si>
  <si>
    <t>TXL6-022</t>
  </si>
  <si>
    <t>8 芯带以下带状光缆接续 48 芯以下</t>
  </si>
  <si>
    <t>TXL6-023</t>
  </si>
  <si>
    <t>8 芯带以下带状光缆接续 72 芯以下</t>
  </si>
  <si>
    <t>TXL6-024</t>
  </si>
  <si>
    <t>8 芯带以下带状光缆接续 96 芯以下</t>
  </si>
  <si>
    <t>TXL6-025</t>
  </si>
  <si>
    <t>8 芯带以下带状光缆接续 108 芯以下</t>
  </si>
  <si>
    <t>TXL6-026</t>
  </si>
  <si>
    <t>8 芯带以下带状光缆接续 120 芯以下</t>
  </si>
  <si>
    <t>TXL6-027</t>
  </si>
  <si>
    <t>8 芯带以下带状光缆接续 144 芯以下</t>
  </si>
  <si>
    <t>TXL6-028</t>
  </si>
  <si>
    <t>8 芯带以下带状光缆接续 192 芯以下</t>
  </si>
  <si>
    <t>TXL6-029</t>
  </si>
  <si>
    <t>8 芯带以下带状光缆接续 288 芯以下</t>
  </si>
  <si>
    <t>TXL6-030</t>
  </si>
  <si>
    <t>8 芯带以下带状光缆接续 288 芯以上</t>
  </si>
  <si>
    <t>TXL6-031</t>
  </si>
  <si>
    <t>8 芯带以上带状光缆接续 48 芯以下</t>
  </si>
  <si>
    <t>TXL6-032</t>
  </si>
  <si>
    <t>8 芯带以上带状光缆接续 72 芯以下</t>
  </si>
  <si>
    <t>TXL6-033</t>
  </si>
  <si>
    <t>8 芯带以上带状光缆接续 96 芯以下</t>
  </si>
  <si>
    <t>TXL6-034</t>
  </si>
  <si>
    <t>8 芯带以上带状光缆接续 108 芯以下</t>
  </si>
  <si>
    <t>TXL6-035</t>
  </si>
  <si>
    <t>8 芯带以上带状光缆接续 120 芯以下</t>
  </si>
  <si>
    <t>TXL6-036</t>
  </si>
  <si>
    <t>8 芯带以上带状光缆接续 144 芯以下</t>
  </si>
  <si>
    <t>TXL6-037</t>
  </si>
  <si>
    <t>8 芯带以上带状光缆接续 192 芯以下</t>
  </si>
  <si>
    <t>TXL6-038</t>
  </si>
  <si>
    <t>8 芯带以上带状光缆接续 288 芯以下</t>
  </si>
  <si>
    <t>TXL6-039</t>
  </si>
  <si>
    <t>8 芯带以上带状光缆接续 384 芯以下</t>
  </si>
  <si>
    <t>TXL6-040</t>
  </si>
  <si>
    <t>8 芯带以上带状光缆接续 480 芯以下</t>
  </si>
  <si>
    <t>TXL6-041</t>
  </si>
  <si>
    <t>8 芯带以上带状光缆接续 576 芯以下</t>
  </si>
  <si>
    <t>TXL6-042</t>
  </si>
  <si>
    <t>8 芯带以上带状光缆接续 576 芯以上</t>
  </si>
  <si>
    <t>TXL6-043</t>
  </si>
  <si>
    <t>40km 以上中继段光缆测试 12 芯以下</t>
  </si>
  <si>
    <t>中继段</t>
  </si>
  <si>
    <t>TXL6-044</t>
  </si>
  <si>
    <t>40km 以上中继段光缆测试 24 芯以下</t>
  </si>
  <si>
    <t>TXL6-045</t>
  </si>
  <si>
    <t>40km 以上中继段光缆测试 36 芯以下</t>
  </si>
  <si>
    <t>TXL6-046</t>
  </si>
  <si>
    <t>40km 以上中继段光缆测试 48 芯以下</t>
  </si>
  <si>
    <t>TXL6-047</t>
  </si>
  <si>
    <t>40km 以上中继段光缆测试 60 芯以下</t>
  </si>
  <si>
    <t>TXL6-048</t>
  </si>
  <si>
    <t>40km 以上中继段光缆测试 72 芯以下</t>
  </si>
  <si>
    <t>TXL6-049</t>
  </si>
  <si>
    <t>40km 以上中继段光缆测试 84 芯以下</t>
  </si>
  <si>
    <t>TXL6-050</t>
  </si>
  <si>
    <t>40km 以上中继段光缆测试 96 芯以下</t>
  </si>
  <si>
    <t>TXL6-051</t>
  </si>
  <si>
    <t>40km 以上中继段光缆测试 108 芯以下</t>
  </si>
  <si>
    <t>TXL6-052</t>
  </si>
  <si>
    <t>40km 以上中继段光缆测试 132 芯以下</t>
  </si>
  <si>
    <t>TXL6-053</t>
  </si>
  <si>
    <t>40km 以上中继段光缆测试 144 芯以下</t>
  </si>
  <si>
    <t>TXL6-054</t>
  </si>
  <si>
    <t>40km 以上中继段光缆测试 168 芯以下</t>
  </si>
  <si>
    <t>TXL6-055</t>
  </si>
  <si>
    <t>40km 以上中继段光缆测试 192 芯以下</t>
  </si>
  <si>
    <t>TXL6-056</t>
  </si>
  <si>
    <t>40km 以上中继段光缆测试 216 芯以下</t>
  </si>
  <si>
    <t>TXL6-057</t>
  </si>
  <si>
    <t>40km 以上中继段光缆测试 240 芯以下</t>
  </si>
  <si>
    <t>TXL6-058</t>
  </si>
  <si>
    <t>40km 以上光缆中继段测试 264 芯以下</t>
  </si>
  <si>
    <t>TXL6-059</t>
  </si>
  <si>
    <t>40km 以上光缆中继段测试 288 芯以下</t>
  </si>
  <si>
    <t>TXL6-060</t>
  </si>
  <si>
    <t>40km 以上光缆中继段测试 312 芯以下</t>
  </si>
  <si>
    <t>TXL6-061</t>
  </si>
  <si>
    <t>40km 以上光缆中继段测试 336 芯以下</t>
  </si>
  <si>
    <t>TXL6-062</t>
  </si>
  <si>
    <t>40km 以上光缆中继段测试 360 芯以下</t>
  </si>
  <si>
    <t>TXL6-063</t>
  </si>
  <si>
    <t>40km 以上光缆中继段测试 384 芯以下</t>
  </si>
  <si>
    <t>TXL6-064</t>
  </si>
  <si>
    <t>40km 以上光缆中继段测试 408 芯以下</t>
  </si>
  <si>
    <t>TXL6-065</t>
  </si>
  <si>
    <t>40km 以上光缆中继段测试 432 芯以下</t>
  </si>
  <si>
    <t>TXL6-066</t>
  </si>
  <si>
    <t>40km 以上光缆中继段测试 456 芯以下</t>
  </si>
  <si>
    <t>TXL6-067</t>
  </si>
  <si>
    <t>40km 以上光缆中继段测试 480 芯以下</t>
  </si>
  <si>
    <t>TXL6-068</t>
  </si>
  <si>
    <t>40km 以上光缆中继段测试 504 芯以下</t>
  </si>
  <si>
    <t>TXL6-069</t>
  </si>
  <si>
    <t>40km 以上光缆中继段测试 528 芯以下</t>
  </si>
  <si>
    <t>TXL6-070</t>
  </si>
  <si>
    <t>40km 以上光缆中继段测试 576 芯以下</t>
  </si>
  <si>
    <t>TXL6-071</t>
  </si>
  <si>
    <t>40km 以上光缆中继段测试 576 芯以上</t>
  </si>
  <si>
    <t>TXL6-072</t>
  </si>
  <si>
    <t>40km 以下光缆中继段测试 12 芯以下</t>
  </si>
  <si>
    <t>TXL6-073</t>
  </si>
  <si>
    <t>40km 以下光缆中继段测试 24 芯以下</t>
  </si>
  <si>
    <t>TXL6-074</t>
  </si>
  <si>
    <t>40km 以下光缆中继段测试 36 芯以下</t>
  </si>
  <si>
    <t>TXL6-075</t>
  </si>
  <si>
    <t>40km 以下光缆中继段测试 48 芯以下</t>
  </si>
  <si>
    <t>TXL6-076</t>
  </si>
  <si>
    <t>40km 以下光缆中继段测试 60 芯以下</t>
  </si>
  <si>
    <t>TXL6-077</t>
  </si>
  <si>
    <t>40km 以下光缆中继段测试 72 芯以下</t>
  </si>
  <si>
    <t>TXL6-078</t>
  </si>
  <si>
    <t>40km 以下光缆中继段测试 84 芯以下</t>
  </si>
  <si>
    <t>TXL6-079</t>
  </si>
  <si>
    <t>40km 以下光缆中继段测试 96 芯以下</t>
  </si>
  <si>
    <t>TXL6-080</t>
  </si>
  <si>
    <t>40km 以下光缆中继段测试 108 芯以下</t>
  </si>
  <si>
    <t>TXL6-081</t>
  </si>
  <si>
    <t>40km 以下光缆中继段测试 132 芯以下</t>
  </si>
  <si>
    <t>TXL6-082</t>
  </si>
  <si>
    <t>40km 以下光缆中继段测试 144 芯以下</t>
  </si>
  <si>
    <t>TXL6-083</t>
  </si>
  <si>
    <t>40km 以下光缆中继段测试 168 芯以下</t>
  </si>
  <si>
    <t>TXL6-084</t>
  </si>
  <si>
    <t>40km 以下光缆中继段测试 192 芯以下</t>
  </si>
  <si>
    <t>TXL6-085</t>
  </si>
  <si>
    <t>40km 以下光缆中继段测试 216 芯以下</t>
  </si>
  <si>
    <t>TXL6-086</t>
  </si>
  <si>
    <t>40km 以下光缆中继段测试 240 芯以下</t>
  </si>
  <si>
    <t>TXL6-087</t>
  </si>
  <si>
    <t>40km 以下光缆中继段测试 264 芯以下</t>
  </si>
  <si>
    <t>TXL6-088</t>
  </si>
  <si>
    <t>40km 以下光缆中继段测试 288 芯以下</t>
  </si>
  <si>
    <t>TXL6-089</t>
  </si>
  <si>
    <t>40km 以下光缆中继段测试 312 芯以下</t>
  </si>
  <si>
    <t>TXL6-090</t>
  </si>
  <si>
    <t>40km 以下光缆中继段测试 336 芯以下</t>
  </si>
  <si>
    <t>TXL6-091</t>
  </si>
  <si>
    <t>40km 以下光缆中继段测试 360 芯以下</t>
  </si>
  <si>
    <t>TXL6-092</t>
  </si>
  <si>
    <t>40km 以下光缆中继段测试 384 芯以下</t>
  </si>
  <si>
    <t>TXL6-093</t>
  </si>
  <si>
    <t>40km 以下光缆中继段测试 408 芯以下</t>
  </si>
  <si>
    <t>TXL6-094</t>
  </si>
  <si>
    <t>40km 以下光缆中继段测试 432 芯以下</t>
  </si>
  <si>
    <t>TXL6-095</t>
  </si>
  <si>
    <t>40km 以下光缆中继段测试 456 芯以下</t>
  </si>
  <si>
    <t>TXL6-096</t>
  </si>
  <si>
    <t>40km 以下光缆中继段测试 480 芯以下</t>
  </si>
  <si>
    <t>TXL6-097</t>
  </si>
  <si>
    <t>40km 以下光缆中继段测试 504 芯以下</t>
  </si>
  <si>
    <t>TXL6-098</t>
  </si>
  <si>
    <t>40km 以下光缆中继段测试 528 芯以下</t>
  </si>
  <si>
    <t>TXL6-099</t>
  </si>
  <si>
    <t>40km 以下光缆中继段测试 576 芯以下</t>
  </si>
  <si>
    <t>TXL6-100</t>
  </si>
  <si>
    <t>40km 以下光缆中继段测试 576 芯以上</t>
  </si>
  <si>
    <t>TXL6-101</t>
  </si>
  <si>
    <t>用户光缆测试 2 芯以下</t>
  </si>
  <si>
    <t>段</t>
  </si>
  <si>
    <t>TXL6-102</t>
  </si>
  <si>
    <t>用户光缆测试 6 芯以下</t>
  </si>
  <si>
    <t>TXL6-103</t>
  </si>
  <si>
    <t>用户光缆测试 12 芯以下</t>
  </si>
  <si>
    <t>TXL6-104</t>
  </si>
  <si>
    <t>用户光缆测试 24 芯以下</t>
  </si>
  <si>
    <t>TXL6-105</t>
  </si>
  <si>
    <t>用户光缆测试 36 芯以下</t>
  </si>
  <si>
    <t>TXL6-106</t>
  </si>
  <si>
    <t>用户光缆测试 48 芯以下</t>
  </si>
  <si>
    <t>TXL6-107</t>
  </si>
  <si>
    <t>用户光缆测试 60 芯以下</t>
  </si>
  <si>
    <t>TXL6-108</t>
  </si>
  <si>
    <t>用户光缆测试 72 芯以下</t>
  </si>
  <si>
    <t>TXL6-109</t>
  </si>
  <si>
    <t>用户光缆测试 84 芯以下</t>
  </si>
  <si>
    <t>TXL6-110</t>
  </si>
  <si>
    <t>用户光缆测试 96 芯以下</t>
  </si>
  <si>
    <t>TXL6-111</t>
  </si>
  <si>
    <t>用户光缆测试 108 芯以下</t>
  </si>
  <si>
    <t>TXL6-112</t>
  </si>
  <si>
    <t>用户光缆测试 132 芯以下</t>
  </si>
  <si>
    <t>TXL6-113</t>
  </si>
  <si>
    <t>用户光缆测试 144 芯以下</t>
  </si>
  <si>
    <t>TXL6-114</t>
  </si>
  <si>
    <t>用户光缆测试 168 芯以下</t>
  </si>
  <si>
    <t>TXL6-115</t>
  </si>
  <si>
    <t>用户光缆测试 192 芯以下</t>
  </si>
  <si>
    <t>TXL6-116</t>
  </si>
  <si>
    <t>用户光缆测试 216 芯以下</t>
  </si>
  <si>
    <t>TXL6-117</t>
  </si>
  <si>
    <t>用户光缆测试 240 芯以下</t>
  </si>
  <si>
    <t>TXL6-118</t>
  </si>
  <si>
    <t>用户光缆测试 264 芯以下</t>
  </si>
  <si>
    <t>TXL6-119</t>
  </si>
  <si>
    <t>用户光缆测试 288 芯以下</t>
  </si>
  <si>
    <t>TXL6-120</t>
  </si>
  <si>
    <t>用户光缆测试 312 芯以下</t>
  </si>
  <si>
    <t>TXL6-121</t>
  </si>
  <si>
    <t>用户光缆测试 336 芯以下</t>
  </si>
  <si>
    <t>TXL6-122</t>
  </si>
  <si>
    <t>用户光缆测试 360 芯以下</t>
  </si>
  <si>
    <t>TXL6-123</t>
  </si>
  <si>
    <t>用户光缆测试 384 芯以下</t>
  </si>
  <si>
    <t>TXL6-124</t>
  </si>
  <si>
    <t>用户光缆测试 408 芯以下</t>
  </si>
  <si>
    <t>TXL6-125</t>
  </si>
  <si>
    <t>用户光缆测试 432 芯以下</t>
  </si>
  <si>
    <t>TXL6-126</t>
  </si>
  <si>
    <t>用户光缆测试 456 芯以下</t>
  </si>
  <si>
    <t>TXL6-127</t>
  </si>
  <si>
    <t>用户光缆测试 480 芯以下</t>
  </si>
  <si>
    <t>TXL6-128</t>
  </si>
  <si>
    <t>用户光缆测试 504 芯以下</t>
  </si>
  <si>
    <t>TXL6-129</t>
  </si>
  <si>
    <t>用户光缆测试 528 芯以下</t>
  </si>
  <si>
    <t>TXL6-130</t>
  </si>
  <si>
    <t>用户光缆测试 552 芯以下</t>
  </si>
  <si>
    <t>TXL6-131</t>
  </si>
  <si>
    <t>用户光缆测试 576 芯以上</t>
  </si>
  <si>
    <t>TXL6-132</t>
  </si>
  <si>
    <t>光分配网（ODN）光纤链路全程测试 光纤链路衰减测试 1:2</t>
  </si>
  <si>
    <t>链路组</t>
  </si>
  <si>
    <t>TXL6-133</t>
  </si>
  <si>
    <t>光分配网（ODN）光纤链路全程测试 光纤链路衰减测试 1:4</t>
  </si>
  <si>
    <t>TXL6-134</t>
  </si>
  <si>
    <t>光分配网（ODN）光纤链路全程测试 光纤链路衰减测试 1:8</t>
  </si>
  <si>
    <t>TXL6-135</t>
  </si>
  <si>
    <t>光分配网（ODN）光纤链路全程测试 光纤链路衰减测试 1:16</t>
  </si>
  <si>
    <t>TXL6-136</t>
  </si>
  <si>
    <t>光分配网（ODN）光纤链路全程测试 光纤链路衰减测试 1:32</t>
  </si>
  <si>
    <t>TXL6-137</t>
  </si>
  <si>
    <t>光分配网（ODN）光纤链路全程测试 光纤链路衰减测试 1:64</t>
  </si>
  <si>
    <t>TXL6-138</t>
  </si>
  <si>
    <t>光分配网（ODN）光纤链路全程测试 光纤链路衰减测试 1:128</t>
  </si>
  <si>
    <t>TXL6-139</t>
  </si>
  <si>
    <t>光分配网（ODN）光纤链路全程测试 光纤链路回 波损耗测试</t>
  </si>
  <si>
    <t>TXL6-140</t>
  </si>
  <si>
    <t>成端电缆芯线接续 0.6 以下</t>
  </si>
  <si>
    <t>百对</t>
  </si>
  <si>
    <t>TXL6-141</t>
  </si>
  <si>
    <t>成端电缆芯线接续 0.9 以下</t>
  </si>
  <si>
    <t>TXL6-142</t>
  </si>
  <si>
    <t>电缆芯线接续 0.6 以下 接线子式</t>
  </si>
  <si>
    <t>TXL6-143</t>
  </si>
  <si>
    <t>电缆芯线接续 0.6 以下 模块式</t>
  </si>
  <si>
    <t>TXL6-144</t>
  </si>
  <si>
    <t>电缆芯线接续 0.9 以下 接线子式</t>
  </si>
  <si>
    <t>TXL6-145</t>
  </si>
  <si>
    <t>电缆芯线接续 0.9 以下 模块式</t>
  </si>
  <si>
    <t>TXL6-146</t>
  </si>
  <si>
    <t>电缆芯线改接 0.6 以下</t>
  </si>
  <si>
    <t>TXL6-147</t>
  </si>
  <si>
    <t>电缆芯线改接 0.9 以下</t>
  </si>
  <si>
    <t>TXL6-148</t>
  </si>
  <si>
    <t>卡接 4 对对绞电缆（配线架侧） 非屏蔽</t>
  </si>
  <si>
    <t>TXL6-149</t>
  </si>
  <si>
    <t>卡接 4 对对绞电缆（配线架侧） 屏蔽</t>
  </si>
  <si>
    <t>TXL6-150</t>
  </si>
  <si>
    <t>卡接大对数对绞电缆（配线架侧） 非屏蔽</t>
  </si>
  <si>
    <t>TXL6-151</t>
  </si>
  <si>
    <t>卡接大对数对绞电缆（配线架侧） 屏蔽</t>
  </si>
  <si>
    <t>TXL6-152</t>
  </si>
  <si>
    <t>布放总配线架成端电缆 200 对以下</t>
  </si>
  <si>
    <t>TXL6-153</t>
  </si>
  <si>
    <t>布放总配线架成端电缆 400 对以下</t>
  </si>
  <si>
    <t>TXL6-154</t>
  </si>
  <si>
    <t>布放总配线架成端电缆 600 对以下</t>
  </si>
  <si>
    <t>TXL6-155</t>
  </si>
  <si>
    <t>布放总配线架成端电缆 800 对以下</t>
  </si>
  <si>
    <t>TXL6-156</t>
  </si>
  <si>
    <t>布放总配线架成端电缆 1200 对以下</t>
  </si>
  <si>
    <t>TXL6-157</t>
  </si>
  <si>
    <t>布放总配线架成端电缆 1600 对以下</t>
  </si>
  <si>
    <t>TXL6-158</t>
  </si>
  <si>
    <t>布放总配线架成端电缆 2400 对以下</t>
  </si>
  <si>
    <t>TXL6-159</t>
  </si>
  <si>
    <t>布放交接箱成端电缆 100 对以下</t>
  </si>
  <si>
    <t>TXL6-160</t>
  </si>
  <si>
    <t>布放交接箱成端电缆 200 对以下</t>
  </si>
  <si>
    <t>TXL6-161</t>
  </si>
  <si>
    <t>布放交接箱成端电缆 300 对以下</t>
  </si>
  <si>
    <t>TXL6-162</t>
  </si>
  <si>
    <t>布放交接箱成端电缆 400 对以下</t>
  </si>
  <si>
    <t>TXL6-163</t>
  </si>
  <si>
    <t>布放交接箱成端电缆 600 对以下</t>
  </si>
  <si>
    <t>TXL6-164</t>
  </si>
  <si>
    <t>布放交接箱成端电缆 800 对以下</t>
  </si>
  <si>
    <t>TXL6-165</t>
  </si>
  <si>
    <t>布放组线箱成端电缆 10 对以下</t>
  </si>
  <si>
    <t>TXL6-166</t>
  </si>
  <si>
    <t>布放组线箱成端电缆 20 对以下</t>
  </si>
  <si>
    <t>TXL6-167</t>
  </si>
  <si>
    <t>布放组线箱成端电缆 30 对以下</t>
  </si>
  <si>
    <t>TXL6-168</t>
  </si>
  <si>
    <t>布放组线箱成端电缆 50 对以下</t>
  </si>
  <si>
    <t>TXL6-169</t>
  </si>
  <si>
    <t>布放组线箱成端电缆 100 对以下</t>
  </si>
  <si>
    <t>TXL6-170</t>
  </si>
  <si>
    <t>布放组线箱成端电缆 100 对以上</t>
  </si>
  <si>
    <t>TXL6-171</t>
  </si>
  <si>
    <t>电缆跳线</t>
  </si>
  <si>
    <t>TXL6-172</t>
  </si>
  <si>
    <t>堵塞成端套管 φ50×900以下</t>
  </si>
  <si>
    <t>TXL6-173</t>
  </si>
  <si>
    <t>堵塞成端套管 φ70×900以下</t>
  </si>
  <si>
    <t>TXL6-174</t>
  </si>
  <si>
    <t>堵塞成端套管 φ90×900以下</t>
  </si>
  <si>
    <t>TXL6-175</t>
  </si>
  <si>
    <t>堵塞成端套管 φ110×900以下</t>
  </si>
  <si>
    <t>TXL6-176</t>
  </si>
  <si>
    <t>堵塞成端套管 φ130×900以下</t>
  </si>
  <si>
    <t>TXL6-177</t>
  </si>
  <si>
    <t>堵塞成端套管 φ150×900以下</t>
  </si>
  <si>
    <t>TXL6-178</t>
  </si>
  <si>
    <t>堵塞成端套管 φ170×900以下</t>
  </si>
  <si>
    <t>TXL6-179</t>
  </si>
  <si>
    <t>堵塞成端套管 φ180×900以下</t>
  </si>
  <si>
    <t>TXL6-180</t>
  </si>
  <si>
    <t>充油膏套管接续 φ50×500以下</t>
  </si>
  <si>
    <t>TXL6-181</t>
  </si>
  <si>
    <t>充油膏套管接续 φ70×500以下</t>
  </si>
  <si>
    <t>TXL6-182</t>
  </si>
  <si>
    <t>充油膏套管接续 φ90×500以下</t>
  </si>
  <si>
    <t>TXL6-183</t>
  </si>
  <si>
    <t>充油膏套管接续 φ110×900以下</t>
  </si>
  <si>
    <t>TXL6-184</t>
  </si>
  <si>
    <t>充油膏套管接续 φ130×900以下</t>
  </si>
  <si>
    <t>TXL6-185</t>
  </si>
  <si>
    <t>充油膏套管接续 φ150×900以下</t>
  </si>
  <si>
    <t>TXL6-186</t>
  </si>
  <si>
    <t>充油膏套管接续 φ170×900以下</t>
  </si>
  <si>
    <t>TXL6-187</t>
  </si>
  <si>
    <t>充油膏套管接续 φ180×900以下</t>
  </si>
  <si>
    <t>TXL6-188</t>
  </si>
  <si>
    <t>封焊热可缩套（包）管 φ50×900以下</t>
  </si>
  <si>
    <t>TXL6-189</t>
  </si>
  <si>
    <t>封焊热可缩套（包）管 φ70×900以下</t>
  </si>
  <si>
    <t>TXL6-190</t>
  </si>
  <si>
    <t>封焊热可缩套（包）管 φ90×900以下</t>
  </si>
  <si>
    <t>TXL6-191</t>
  </si>
  <si>
    <t>封焊热可缩套（包）管 φ110×900以下</t>
  </si>
  <si>
    <t>TXL6-192</t>
  </si>
  <si>
    <t>封焊热可缩套（包）管 φ130×900以下</t>
  </si>
  <si>
    <t>TXL6-193</t>
  </si>
  <si>
    <t>封焊热可缩套（包）管 φ150×900以下</t>
  </si>
  <si>
    <t>TXL6-194</t>
  </si>
  <si>
    <t>封焊热可缩套（包）管 φ170×900以下</t>
  </si>
  <si>
    <t>TXL6-195</t>
  </si>
  <si>
    <t>封焊热可缩套（包）管 φ180×900以下</t>
  </si>
  <si>
    <t>TXL6-196</t>
  </si>
  <si>
    <t>包封 C 型套管 φ65×500 以下</t>
  </si>
  <si>
    <t>TXL6-197</t>
  </si>
  <si>
    <t>包封 C 型套管 φ85×500 以下</t>
  </si>
  <si>
    <t>TXL6-198</t>
  </si>
  <si>
    <t>包封 C 型套管 φ90×600 以下</t>
  </si>
  <si>
    <t>TXL6-199</t>
  </si>
  <si>
    <t>安装多用 接头盒</t>
  </si>
  <si>
    <t>TXL6-200</t>
  </si>
  <si>
    <t>安装接线筒</t>
  </si>
  <si>
    <t>TXL6-201</t>
  </si>
  <si>
    <t>安装开启式套管</t>
  </si>
  <si>
    <t>TXL6-202</t>
  </si>
  <si>
    <t>制作热可缩套管气闭头 φ50 以下</t>
  </si>
  <si>
    <t>TXL6-203</t>
  </si>
  <si>
    <t>制作热可缩套管气闭头 φ70 以下</t>
  </si>
  <si>
    <t>TXL6-204</t>
  </si>
  <si>
    <t>制作热可缩套管气闭头 φ90 以下</t>
  </si>
  <si>
    <t>TXL6-205</t>
  </si>
  <si>
    <t>制作热可缩套管气闭头 φ110 以下</t>
  </si>
  <si>
    <t>TXL6-206</t>
  </si>
  <si>
    <t>制作热可缩套管气闭头 φ130 以下</t>
  </si>
  <si>
    <t>TXL6-207</t>
  </si>
  <si>
    <t>制作热可缩套管气闭头 φ150 以下</t>
  </si>
  <si>
    <t>TXL6-208</t>
  </si>
  <si>
    <t>制作热可缩套管气闭头 φ170 以下</t>
  </si>
  <si>
    <t>TXL6-209</t>
  </si>
  <si>
    <t>制作热可缩套管气闭头 φ180 以下</t>
  </si>
  <si>
    <t>TXL6-210</t>
  </si>
  <si>
    <t>电缆链路 测试</t>
  </si>
  <si>
    <t>链路</t>
  </si>
  <si>
    <t>TXL6-211</t>
  </si>
  <si>
    <t>配线电缆 测试</t>
  </si>
  <si>
    <t>TXL6-212</t>
  </si>
  <si>
    <t>中 继 电 缆 5km 以下</t>
  </si>
  <si>
    <t>TXL6-213</t>
  </si>
  <si>
    <t>中 继 电 缆 5km 以上</t>
  </si>
  <si>
    <t>TXL7-001</t>
  </si>
  <si>
    <t>安装光（电）缆承托铁架</t>
  </si>
  <si>
    <t>米条</t>
  </si>
  <si>
    <t>TXL7-002</t>
  </si>
  <si>
    <t>安装光（电）缆托架</t>
  </si>
  <si>
    <t>TXL7-003</t>
  </si>
  <si>
    <t>安装固定光缆盘（ODM框）</t>
  </si>
  <si>
    <t>TXL7-004</t>
  </si>
  <si>
    <t>安装机柜、机架 落地式</t>
  </si>
  <si>
    <t>TXL7-005</t>
  </si>
  <si>
    <t>安装机柜、机架 墙挂式</t>
  </si>
  <si>
    <t>TXL7-006</t>
  </si>
  <si>
    <t>制作安装抗震底座</t>
  </si>
  <si>
    <t>TXL7-007</t>
  </si>
  <si>
    <t>安装过线（路）盒（半周长） 200 以下</t>
  </si>
  <si>
    <t>十个</t>
  </si>
  <si>
    <t>TXL7-008</t>
  </si>
  <si>
    <t>安装过线（路）盒（半周长） 200 以上</t>
  </si>
  <si>
    <t>TXL7-009</t>
  </si>
  <si>
    <t>安装信息插座底盒 明装</t>
  </si>
  <si>
    <t>TXL7-010</t>
  </si>
  <si>
    <t>安装信息插座底盒 砖墙内</t>
  </si>
  <si>
    <t>TXL7-011</t>
  </si>
  <si>
    <t>安装信息插座底盒 混凝土墙内</t>
  </si>
  <si>
    <t>TXL7-012</t>
  </si>
  <si>
    <t>安装信息插座底盒 木地板内</t>
  </si>
  <si>
    <t>TXL7-013</t>
  </si>
  <si>
    <t>安装信息插座底盒 防静电钢质 地板内</t>
  </si>
  <si>
    <t>TXL7-014</t>
  </si>
  <si>
    <t>安装 8 位模块式信息插座 单口 非屏蔽</t>
  </si>
  <si>
    <t>TXL7-015</t>
  </si>
  <si>
    <t>安装 8 位模块式信息插座 单口 屏蔽</t>
  </si>
  <si>
    <t>TXL7-016</t>
  </si>
  <si>
    <t>安装 8 位模块式信息插座 双口 非屏蔽</t>
  </si>
  <si>
    <t>TXL7-017</t>
  </si>
  <si>
    <t>安装 8 位模块式信息插座 双口 屏蔽</t>
  </si>
  <si>
    <t>TXL7-018</t>
  </si>
  <si>
    <t>安装光纤信息插座 双口以下</t>
  </si>
  <si>
    <t>TXL7-019</t>
  </si>
  <si>
    <t>安装光纤信息插座 四口以下</t>
  </si>
  <si>
    <t>TXL7-020</t>
  </si>
  <si>
    <t>安装落地式室外综合机柜 宽 800 以下</t>
  </si>
  <si>
    <t>TXL7-021</t>
  </si>
  <si>
    <t>安装落地式室外综合机柜 宽 800 以上</t>
  </si>
  <si>
    <t>TXL7-022</t>
  </si>
  <si>
    <t>安装架空式室外综合机柜</t>
  </si>
  <si>
    <t>TXL7-023</t>
  </si>
  <si>
    <t>安装光分纤箱、光分路箱 架空式</t>
  </si>
  <si>
    <t>TXL7-024</t>
  </si>
  <si>
    <t>安装光分纤箱、光分路箱 墙壁式</t>
  </si>
  <si>
    <t>TXL7-025</t>
  </si>
  <si>
    <t>安装光缆终端盒</t>
  </si>
  <si>
    <t>TXL7-026</t>
  </si>
  <si>
    <t>安装光缆接线箱</t>
  </si>
  <si>
    <t>TXL7-027</t>
  </si>
  <si>
    <t>增（扩）装光纤一体 化熔接托盘</t>
  </si>
  <si>
    <t>TXL7-028</t>
  </si>
  <si>
    <t>机架（箱）内安装光分路器 安装高度 1.5m 以下</t>
  </si>
  <si>
    <t>台</t>
  </si>
  <si>
    <t>TXL7-029</t>
  </si>
  <si>
    <t>机架（箱）内安装光分路器 安装高度 1.5m 以上</t>
  </si>
  <si>
    <t>TXL7-030</t>
  </si>
  <si>
    <t>光分路器与光纤线路插接</t>
  </si>
  <si>
    <t>端口</t>
  </si>
  <si>
    <t>TXL7-031</t>
  </si>
  <si>
    <t>光分路器本机测试① 1:2</t>
  </si>
  <si>
    <t>TXL7-032</t>
  </si>
  <si>
    <t>光分路器本机测试① 1:4</t>
  </si>
  <si>
    <t>TXL7-033</t>
  </si>
  <si>
    <t>光分路器本机测试① 1:8</t>
  </si>
  <si>
    <t>TXL7-034</t>
  </si>
  <si>
    <t>光分路器本机测试① 1:16</t>
  </si>
  <si>
    <t>TXL7-035</t>
  </si>
  <si>
    <t>光分路器本机测试① 1:32</t>
  </si>
  <si>
    <t>TXL7-036</t>
  </si>
  <si>
    <t>光分路器本机测试① 1:64</t>
  </si>
  <si>
    <t>TXL7-037</t>
  </si>
  <si>
    <t>光分路器本机测试① 1:128</t>
  </si>
  <si>
    <t>TXL7-038</t>
  </si>
  <si>
    <t>浇筑交接箱基座</t>
  </si>
  <si>
    <t>TXL7-039</t>
  </si>
  <si>
    <t>砌筑交接箱基座</t>
  </si>
  <si>
    <t>TXL7-040</t>
  </si>
  <si>
    <t>砂浆抹面（1:2.5）</t>
  </si>
  <si>
    <t>m2</t>
  </si>
  <si>
    <t>TXL7-041</t>
  </si>
  <si>
    <t>交接箱地线保护</t>
  </si>
  <si>
    <t>TXL7-042</t>
  </si>
  <si>
    <t>安装光缆落地式交接箱 144 芯以下</t>
  </si>
  <si>
    <t>TXL7-043</t>
  </si>
  <si>
    <t>安装光缆落地式交接箱 288 芯以下</t>
  </si>
  <si>
    <t>TXL7-044</t>
  </si>
  <si>
    <t>安装光缆落地式交接箱 288 芯以上</t>
  </si>
  <si>
    <t>TXL7-045</t>
  </si>
  <si>
    <t>安装壁挂式光缆交接箱 144 芯以下</t>
  </si>
  <si>
    <t>TXL7-046</t>
  </si>
  <si>
    <t>安装壁挂式光缆交接箱 288 芯以下</t>
  </si>
  <si>
    <t>TXL7-047</t>
  </si>
  <si>
    <t>安装架空式光缆交接箱 288 芯以下</t>
  </si>
  <si>
    <t>TXL7-048</t>
  </si>
  <si>
    <t>安装架空式光缆交接箱 288 芯以上</t>
  </si>
  <si>
    <t>TXL7-049</t>
  </si>
  <si>
    <t>安装架空式交接箱 600 对以下</t>
  </si>
  <si>
    <t>TXL7-050</t>
  </si>
  <si>
    <t>安装架空式交接箱 1200 对以下</t>
  </si>
  <si>
    <t>TXL7-051</t>
  </si>
  <si>
    <t>安装架空式交接箱 2400 对以下</t>
  </si>
  <si>
    <t>TXL7-052</t>
  </si>
  <si>
    <t>安装架空式交接箱 2400 对以上</t>
  </si>
  <si>
    <t>TXL7-053</t>
  </si>
  <si>
    <t>安装落地式交接箱 1200 对以下</t>
  </si>
  <si>
    <t>TXL7-054</t>
  </si>
  <si>
    <t>安装落地式交接箱 2400 对以下</t>
  </si>
  <si>
    <t>TXL7-055</t>
  </si>
  <si>
    <t>安装落地式交接箱 3600 对以下</t>
  </si>
  <si>
    <t>TXL7-056</t>
  </si>
  <si>
    <t>安装墙挂式交接箱 600 对以下</t>
  </si>
  <si>
    <t>TXL7-057</t>
  </si>
  <si>
    <t>安装墙挂式交接箱 1200 对以下</t>
  </si>
  <si>
    <t>TXL7-058</t>
  </si>
  <si>
    <t>安装墙挂式交接箱 2400 对以下</t>
  </si>
  <si>
    <t>TXL7-059</t>
  </si>
  <si>
    <t>交接箱改接跳线</t>
  </si>
  <si>
    <t>百条</t>
  </si>
  <si>
    <t>TXL7-060</t>
  </si>
  <si>
    <t>制装塑缆分线箱 10 对以下</t>
  </si>
  <si>
    <t>TXL7-061</t>
  </si>
  <si>
    <t>制装塑缆分线箱 20 对以下</t>
  </si>
  <si>
    <t>TXL7-062</t>
  </si>
  <si>
    <t>制装塑缆分线箱 30 对以下</t>
  </si>
  <si>
    <t>TXL7-063</t>
  </si>
  <si>
    <t>制装塑缆分线箱 50 对以下</t>
  </si>
  <si>
    <t>TXL7-064</t>
  </si>
  <si>
    <t>制装塑缆分线盒 10 对以下</t>
  </si>
  <si>
    <t>TXL7-065</t>
  </si>
  <si>
    <t>制装塑缆分线盒 20 对以下</t>
  </si>
  <si>
    <t>TXL7-066</t>
  </si>
  <si>
    <t>制装塑缆分线盒 30 对以下</t>
  </si>
  <si>
    <t>TXL7-067</t>
  </si>
  <si>
    <t>制装塑缆分线盒 50 对以下</t>
  </si>
  <si>
    <t>TXL7-068</t>
  </si>
  <si>
    <t>制装环氧树脂堵塞分线箱 10 对以下</t>
  </si>
  <si>
    <t>TXL7-069</t>
  </si>
  <si>
    <t>制装环氧树脂堵塞分线箱 20 对以下</t>
  </si>
  <si>
    <t>TXL7-070</t>
  </si>
  <si>
    <t>制装环氧树脂堵塞分线箱 30 对以下</t>
  </si>
  <si>
    <t>TXL7-071</t>
  </si>
  <si>
    <t>制装环氧树脂堵塞分线箱 50 对以下</t>
  </si>
  <si>
    <t>TXL7-072</t>
  </si>
  <si>
    <t>制装环氧树脂堵塞分线盒 10 对以下</t>
  </si>
  <si>
    <t>TXL7-073</t>
  </si>
  <si>
    <t>制装环氧树脂堵塞分线盒 20 对以下</t>
  </si>
  <si>
    <t>TXL7-074</t>
  </si>
  <si>
    <t>制装环氧树脂堵塞分线盒 30 对以下</t>
  </si>
  <si>
    <t>TXL7-075</t>
  </si>
  <si>
    <t>制装环氧树脂堵塞分线盒 50 对以下</t>
  </si>
  <si>
    <t>TXL7-076</t>
  </si>
  <si>
    <t>安装明挂式 组线箱体</t>
  </si>
  <si>
    <t>TXL7-077</t>
  </si>
  <si>
    <t>安装测试 100 回线保 安排试验排</t>
  </si>
  <si>
    <t>TXL7-078</t>
  </si>
  <si>
    <t>安装组线箱 端子板</t>
  </si>
  <si>
    <t>TXL7-079</t>
  </si>
  <si>
    <t>安装交接间配线架 3600 对</t>
  </si>
  <si>
    <t>TXL7-080</t>
  </si>
  <si>
    <t>安装交接间配线架 4800 对</t>
  </si>
  <si>
    <t>TXL7-081</t>
  </si>
  <si>
    <t>安装交接间配线架 7200 对</t>
  </si>
  <si>
    <t>TXL7-082</t>
  </si>
  <si>
    <t>安装测试 100 回线接 线排</t>
  </si>
  <si>
    <t>TXL7-083</t>
  </si>
  <si>
    <t>安装充气设备 12 路以下</t>
  </si>
  <si>
    <t>TXL7-084</t>
  </si>
  <si>
    <t>安装充气设备 24 路以下</t>
  </si>
  <si>
    <t>TXL7-085</t>
  </si>
  <si>
    <t>安装充气设备 36 路以下</t>
  </si>
  <si>
    <t>TXL7-086</t>
  </si>
  <si>
    <t>安装充气设备 48 路以下</t>
  </si>
  <si>
    <t>TXL7-087</t>
  </si>
  <si>
    <t>增装气压表</t>
  </si>
  <si>
    <t>TXL7-088</t>
  </si>
  <si>
    <t>单装气门</t>
  </si>
  <si>
    <t>TXL7-089</t>
  </si>
  <si>
    <t>布放安装输气管</t>
  </si>
  <si>
    <t>20m/条</t>
  </si>
  <si>
    <t>TXL7-090</t>
  </si>
  <si>
    <t>安装告警器</t>
  </si>
  <si>
    <t>TXL7-091</t>
  </si>
  <si>
    <t>电缆全程充气</t>
  </si>
  <si>
    <r>
      <rPr>
        <sz val="10"/>
        <color theme="1"/>
        <rFont val="宋体"/>
        <charset val="134"/>
      </rPr>
      <t>T</t>
    </r>
    <r>
      <rPr>
        <sz val="10"/>
        <color theme="1"/>
        <rFont val="宋体"/>
        <charset val="134"/>
      </rPr>
      <t>SY1</t>
    </r>
    <r>
      <rPr>
        <sz val="10"/>
        <color theme="1"/>
        <rFont val="宋体"/>
        <charset val="134"/>
      </rPr>
      <t>—0</t>
    </r>
    <r>
      <rPr>
        <sz val="10"/>
        <color theme="1"/>
        <rFont val="宋体"/>
        <charset val="134"/>
      </rPr>
      <t>29</t>
    </r>
  </si>
  <si>
    <t>安装光分配架-整架</t>
  </si>
  <si>
    <r>
      <rPr>
        <sz val="10"/>
        <color theme="1"/>
        <rFont val="宋体"/>
        <charset val="134"/>
      </rPr>
      <t>T</t>
    </r>
    <r>
      <rPr>
        <sz val="10"/>
        <color theme="1"/>
        <rFont val="宋体"/>
        <charset val="134"/>
      </rPr>
      <t>SY1</t>
    </r>
    <r>
      <rPr>
        <sz val="10"/>
        <color theme="1"/>
        <rFont val="宋体"/>
        <charset val="134"/>
      </rPr>
      <t>—030</t>
    </r>
  </si>
  <si>
    <t>安装光分配架-子架</t>
  </si>
  <si>
    <t>TXL1-001拆</t>
  </si>
  <si>
    <t>TXL1-002拆</t>
  </si>
  <si>
    <t>TXL1-003拆</t>
  </si>
  <si>
    <t>TXL1-004拆</t>
  </si>
  <si>
    <t>TXL1-005拆</t>
  </si>
  <si>
    <t>TXL1-006拆</t>
  </si>
  <si>
    <t>TXL1-007拆</t>
  </si>
  <si>
    <t>TXL1-008拆</t>
  </si>
  <si>
    <t>TXL1-009拆</t>
  </si>
  <si>
    <t>TXL1-010拆</t>
  </si>
  <si>
    <t>TXL1-011拆</t>
  </si>
  <si>
    <t>TXL1-012拆</t>
  </si>
  <si>
    <t>TXL1-013拆</t>
  </si>
  <si>
    <t>TXL1-014拆</t>
  </si>
  <si>
    <t>TXL1-015拆</t>
  </si>
  <si>
    <t>TXL1-016拆</t>
  </si>
  <si>
    <t>TXL1-017拆</t>
  </si>
  <si>
    <t>TXL1-018拆</t>
  </si>
  <si>
    <t>TXL1-019拆</t>
  </si>
  <si>
    <t>TXL1-020拆</t>
  </si>
  <si>
    <t>TXL1-021拆</t>
  </si>
  <si>
    <t>TXL1-022拆</t>
  </si>
  <si>
    <t>TXL2-001拆</t>
  </si>
  <si>
    <t>TXL2-002拆</t>
  </si>
  <si>
    <t>TXL2-003拆</t>
  </si>
  <si>
    <t>TXL2-004拆</t>
  </si>
  <si>
    <t>TXL2-005拆</t>
  </si>
  <si>
    <t>TXL2-006拆</t>
  </si>
  <si>
    <t>TXL2-007拆</t>
  </si>
  <si>
    <t>TXL2-008拆</t>
  </si>
  <si>
    <t>TXL2-009拆</t>
  </si>
  <si>
    <t>TXL2-010拆</t>
  </si>
  <si>
    <t>TXL2-011拆</t>
  </si>
  <si>
    <t>TXL2-012拆</t>
  </si>
  <si>
    <t>TXL2-013拆</t>
  </si>
  <si>
    <t>TXL2-014拆</t>
  </si>
  <si>
    <t>TXL2-015拆</t>
  </si>
  <si>
    <t>TXL2-016拆</t>
  </si>
  <si>
    <t>TXL2-017拆</t>
  </si>
  <si>
    <t>TXL2-018拆</t>
  </si>
  <si>
    <t>TXL2-019拆</t>
  </si>
  <si>
    <t>TXL2-020拆</t>
  </si>
  <si>
    <t>TXL2-021拆</t>
  </si>
  <si>
    <t>TXL2-022拆</t>
  </si>
  <si>
    <t>TXL2-023拆</t>
  </si>
  <si>
    <t>TXL2-024拆</t>
  </si>
  <si>
    <t>TXL2-025拆</t>
  </si>
  <si>
    <t>TXL2-026拆</t>
  </si>
  <si>
    <t>TXL2-027拆</t>
  </si>
  <si>
    <t>TXL2-028拆</t>
  </si>
  <si>
    <t>TXL2-029拆</t>
  </si>
  <si>
    <t>TXL2-030拆</t>
  </si>
  <si>
    <t>TXL2-031拆</t>
  </si>
  <si>
    <t>TXL2-032拆</t>
  </si>
  <si>
    <t>TXL2-033拆</t>
  </si>
  <si>
    <t>TXL2-034拆</t>
  </si>
  <si>
    <t>TXL2-035拆</t>
  </si>
  <si>
    <t>TXL2-036拆</t>
  </si>
  <si>
    <t>TXL2-037拆</t>
  </si>
  <si>
    <t>TXL2-038拆</t>
  </si>
  <si>
    <t>TXL2-039拆</t>
  </si>
  <si>
    <t>TXL2-040拆</t>
  </si>
  <si>
    <t>TXL2-041拆</t>
  </si>
  <si>
    <t>TXL2-042拆</t>
  </si>
  <si>
    <t>TXL2-043拆</t>
  </si>
  <si>
    <t>TXL2-044拆</t>
  </si>
  <si>
    <t>TXL2-045拆</t>
  </si>
  <si>
    <t>TXL2-046拆</t>
  </si>
  <si>
    <t>TXL2-047拆</t>
  </si>
  <si>
    <t>TXL2-048拆</t>
  </si>
  <si>
    <t>TXL2-049拆</t>
  </si>
  <si>
    <t>TXL2-050拆</t>
  </si>
  <si>
    <t>TXL2-051拆</t>
  </si>
  <si>
    <t>TXL2-052拆</t>
  </si>
  <si>
    <t>TXL2-053拆</t>
  </si>
  <si>
    <t>TXL2-054拆</t>
  </si>
  <si>
    <t>TXL2-055拆</t>
  </si>
  <si>
    <t>TXL2-056拆</t>
  </si>
  <si>
    <t>TXL2-057拆</t>
  </si>
  <si>
    <t>TXL2-058拆</t>
  </si>
  <si>
    <t>TXL2-059拆</t>
  </si>
  <si>
    <t>TXL2-060拆</t>
  </si>
  <si>
    <t>TXL2-061拆</t>
  </si>
  <si>
    <t>TXL2-062拆</t>
  </si>
  <si>
    <t>TXL2-063拆</t>
  </si>
  <si>
    <t>TXL2-064拆</t>
  </si>
  <si>
    <t>TXL2-065拆</t>
  </si>
  <si>
    <t>TXL2-066拆</t>
  </si>
  <si>
    <t>TXL2-067拆</t>
  </si>
  <si>
    <t>TXL2-068拆</t>
  </si>
  <si>
    <t>TXL2-069拆</t>
  </si>
  <si>
    <t>TXL2-070拆</t>
  </si>
  <si>
    <t>TXL2-071拆</t>
  </si>
  <si>
    <t>TXL2-072拆</t>
  </si>
  <si>
    <t>TXL2-073拆</t>
  </si>
  <si>
    <t>TXL2-074拆</t>
  </si>
  <si>
    <t>TXL2-075拆</t>
  </si>
  <si>
    <t>TXL2-076拆</t>
  </si>
  <si>
    <t>TXL2-077拆</t>
  </si>
  <si>
    <t>TXL2-078拆</t>
  </si>
  <si>
    <t>TXL2-079拆</t>
  </si>
  <si>
    <t>TXL2-080拆</t>
  </si>
  <si>
    <t>TXL2-081拆</t>
  </si>
  <si>
    <t>TXL2-082拆</t>
  </si>
  <si>
    <t>TXL2-083拆</t>
  </si>
  <si>
    <t>TXL2-084拆</t>
  </si>
  <si>
    <t>TXL2-085拆</t>
  </si>
  <si>
    <t>TXL2-086拆</t>
  </si>
  <si>
    <t>TXL2-087拆</t>
  </si>
  <si>
    <t>TXL2-088拆</t>
  </si>
  <si>
    <t>TXL2-089拆</t>
  </si>
  <si>
    <t>TXL2-090拆</t>
  </si>
  <si>
    <t>TXL2-091拆</t>
  </si>
  <si>
    <t>TXL2-092拆</t>
  </si>
  <si>
    <t>TXL2-093拆</t>
  </si>
  <si>
    <t>TXL2-094拆</t>
  </si>
  <si>
    <t>TXL2-095拆</t>
  </si>
  <si>
    <t>TXL2-096拆</t>
  </si>
  <si>
    <t>TXL2-097拆</t>
  </si>
  <si>
    <t>TXL2-098拆</t>
  </si>
  <si>
    <t>TXL2-099拆</t>
  </si>
  <si>
    <t>TXL2-100拆</t>
  </si>
  <si>
    <t>TXL2-101拆</t>
  </si>
  <si>
    <t>TXL2-102拆</t>
  </si>
  <si>
    <t>TXL2-103拆</t>
  </si>
  <si>
    <t>TXL2-104拆</t>
  </si>
  <si>
    <t>TXL2-105拆</t>
  </si>
  <si>
    <t>TXL2-106拆</t>
  </si>
  <si>
    <t>TXL2-107拆</t>
  </si>
  <si>
    <t>TXL2-108拆</t>
  </si>
  <si>
    <t>TXL2-109拆</t>
  </si>
  <si>
    <t>TXL2-110拆</t>
  </si>
  <si>
    <t>TXL2-111拆</t>
  </si>
  <si>
    <t>TXL2-112拆</t>
  </si>
  <si>
    <t>TXL2-113拆</t>
  </si>
  <si>
    <t>TXL2-114拆</t>
  </si>
  <si>
    <t>TXL2-115拆</t>
  </si>
  <si>
    <t>TXL2-116拆</t>
  </si>
  <si>
    <t>TXL2-117拆</t>
  </si>
  <si>
    <t>TXL2-118拆</t>
  </si>
  <si>
    <t>TXL2-119拆</t>
  </si>
  <si>
    <t>TXL2-120拆</t>
  </si>
  <si>
    <t>TXL2-121拆</t>
  </si>
  <si>
    <t>TXL2-122拆</t>
  </si>
  <si>
    <t>TXL2-123拆</t>
  </si>
  <si>
    <t>TXL2-124拆</t>
  </si>
  <si>
    <t>TXL2-125拆</t>
  </si>
  <si>
    <t>TXL2-126拆</t>
  </si>
  <si>
    <t>TXL2-127拆</t>
  </si>
  <si>
    <t>TXL2-128拆</t>
  </si>
  <si>
    <t>TXL2-129拆</t>
  </si>
  <si>
    <t>TXL2-130拆</t>
  </si>
  <si>
    <t>TXL2-131拆</t>
  </si>
  <si>
    <t>TXL2-132拆</t>
  </si>
  <si>
    <t>TXL2-133拆</t>
  </si>
  <si>
    <t>TXL2-134拆</t>
  </si>
  <si>
    <t>TXL2-135拆</t>
  </si>
  <si>
    <t>TXL2-136拆</t>
  </si>
  <si>
    <t>TXL2-137拆</t>
  </si>
  <si>
    <t>TXL2-138拆</t>
  </si>
  <si>
    <t>TXL2-139拆</t>
  </si>
  <si>
    <t>TXL2-140拆</t>
  </si>
  <si>
    <t>TXL2-141拆</t>
  </si>
  <si>
    <t>TXL2-142拆</t>
  </si>
  <si>
    <t>TXL2-143拆</t>
  </si>
  <si>
    <t>TXL2-144拆</t>
  </si>
  <si>
    <t>TXL2-145拆</t>
  </si>
  <si>
    <t>TXL2-146拆</t>
  </si>
  <si>
    <t>TXL2-147拆</t>
  </si>
  <si>
    <t>TXL2-148拆</t>
  </si>
  <si>
    <t>TXL2-149拆</t>
  </si>
  <si>
    <t>TXL2-150拆</t>
  </si>
  <si>
    <t>TXL2-151拆</t>
  </si>
  <si>
    <t>TXL2-152拆</t>
  </si>
  <si>
    <t>TXL2-153拆</t>
  </si>
  <si>
    <t>TXL2-154拆</t>
  </si>
  <si>
    <t>TXL2-155拆</t>
  </si>
  <si>
    <t>TXL2-156拆</t>
  </si>
  <si>
    <t>TXL2-157拆</t>
  </si>
  <si>
    <t>TXL2-158拆</t>
  </si>
  <si>
    <t>TXL2-159拆</t>
  </si>
  <si>
    <t>TXL2-160拆</t>
  </si>
  <si>
    <t>TXL2-161拆</t>
  </si>
  <si>
    <t>TXL2-162拆</t>
  </si>
  <si>
    <t>TXL2-163拆</t>
  </si>
  <si>
    <t>TXL2-164拆</t>
  </si>
  <si>
    <t>TXL2-165拆</t>
  </si>
  <si>
    <t>TXL2-166拆</t>
  </si>
  <si>
    <t>TXL2-167拆</t>
  </si>
  <si>
    <t>TXL2-168拆</t>
  </si>
  <si>
    <t>TXL2-169拆</t>
  </si>
  <si>
    <t>TXL2-170拆</t>
  </si>
  <si>
    <t>TXL2-171拆</t>
  </si>
  <si>
    <t>TXL2-172拆</t>
  </si>
  <si>
    <t>TXL2-173拆</t>
  </si>
  <si>
    <t>TXL2-174拆</t>
  </si>
  <si>
    <t>TXL2-175拆</t>
  </si>
  <si>
    <t>TXL2-176拆</t>
  </si>
  <si>
    <t>TXL2-177拆</t>
  </si>
  <si>
    <t>TXL2-178拆</t>
  </si>
  <si>
    <t>TXL2-179拆</t>
  </si>
  <si>
    <t>TXL2-180拆</t>
  </si>
  <si>
    <t>TXL2-181拆</t>
  </si>
  <si>
    <t>TXL2-182拆</t>
  </si>
  <si>
    <t>TXL2-183拆</t>
  </si>
  <si>
    <t>TXL2-184拆</t>
  </si>
  <si>
    <t>TXL2-185拆</t>
  </si>
  <si>
    <t>TXL2-186拆</t>
  </si>
  <si>
    <t>TXL2-187拆</t>
  </si>
  <si>
    <t>TXL2-188拆</t>
  </si>
  <si>
    <t>TXL3-001拆</t>
  </si>
  <si>
    <t>TXL3-002拆</t>
  </si>
  <si>
    <t>TXL3-003拆</t>
  </si>
  <si>
    <t>TXL3-004拆</t>
  </si>
  <si>
    <t>TXL3-005拆</t>
  </si>
  <si>
    <t>TXL3-006拆</t>
  </si>
  <si>
    <t>TXL3-007拆</t>
  </si>
  <si>
    <t>TXL3-008拆</t>
  </si>
  <si>
    <t>TXL3-009拆</t>
  </si>
  <si>
    <t>TXL3-010拆</t>
  </si>
  <si>
    <t>TXL3-011拆</t>
  </si>
  <si>
    <t>TXL3-012拆</t>
  </si>
  <si>
    <t>TXL3-013拆</t>
  </si>
  <si>
    <t>TXL3-014拆</t>
  </si>
  <si>
    <t>TXL3-015拆</t>
  </si>
  <si>
    <t>TXL3-016拆</t>
  </si>
  <si>
    <t>TXL3-017拆</t>
  </si>
  <si>
    <t>TXL3-018拆</t>
  </si>
  <si>
    <t>TXL3-019拆</t>
  </si>
  <si>
    <t>TXL3-020拆</t>
  </si>
  <si>
    <t>TXL3-021拆</t>
  </si>
  <si>
    <t>TXL3-022拆</t>
  </si>
  <si>
    <t>TXL3-023拆</t>
  </si>
  <si>
    <t>TXL3-024拆</t>
  </si>
  <si>
    <t>TXL3-025拆</t>
  </si>
  <si>
    <t>TXL3-026拆</t>
  </si>
  <si>
    <t>TXL3-027拆</t>
  </si>
  <si>
    <t>TXL3-028拆</t>
  </si>
  <si>
    <t>TXL3-029拆</t>
  </si>
  <si>
    <t>TXL3-030拆</t>
  </si>
  <si>
    <t>TXL3-031拆</t>
  </si>
  <si>
    <t>TXL3-032拆</t>
  </si>
  <si>
    <t>TXL3-033拆</t>
  </si>
  <si>
    <t>TXL3-034拆</t>
  </si>
  <si>
    <t>TXL3-035拆</t>
  </si>
  <si>
    <t>TXL3-036拆</t>
  </si>
  <si>
    <t>TXL3-037拆</t>
  </si>
  <si>
    <t>TXL3-038拆</t>
  </si>
  <si>
    <t>TXL3-039拆</t>
  </si>
  <si>
    <t>TXL3-040拆</t>
  </si>
  <si>
    <t>TXL3-041拆</t>
  </si>
  <si>
    <t>TXL3-042拆</t>
  </si>
  <si>
    <t>TXL3-043拆</t>
  </si>
  <si>
    <t>TXL3-044拆</t>
  </si>
  <si>
    <t>TXL3-045拆</t>
  </si>
  <si>
    <t>TXL3-046拆</t>
  </si>
  <si>
    <t>TXL3-047拆</t>
  </si>
  <si>
    <t>TXL3-048拆</t>
  </si>
  <si>
    <t>TXL3-049拆</t>
  </si>
  <si>
    <t>TXL3-050拆</t>
  </si>
  <si>
    <t>TXL3-051拆</t>
  </si>
  <si>
    <t>TXL3-052拆</t>
  </si>
  <si>
    <t>TXL3-053拆</t>
  </si>
  <si>
    <t>TXL3-054拆</t>
  </si>
  <si>
    <t>TXL3-055拆</t>
  </si>
  <si>
    <t>TXL3-056拆</t>
  </si>
  <si>
    <t>TXL3-057拆</t>
  </si>
  <si>
    <t>TXL3-058拆</t>
  </si>
  <si>
    <t>TXL3-059拆</t>
  </si>
  <si>
    <t>TXL3-060拆</t>
  </si>
  <si>
    <t>TXL3-061拆</t>
  </si>
  <si>
    <t>TXL3-062拆</t>
  </si>
  <si>
    <t>TXL3-063拆</t>
  </si>
  <si>
    <t>TXL3-064拆</t>
  </si>
  <si>
    <t>TXL3-065拆</t>
  </si>
  <si>
    <t>TXL3-066拆</t>
  </si>
  <si>
    <t>TXL3-067拆</t>
  </si>
  <si>
    <t>TXL3-068拆</t>
  </si>
  <si>
    <t>TXL3-069拆</t>
  </si>
  <si>
    <t>TXL3-070拆</t>
  </si>
  <si>
    <t>TXL3-071拆</t>
  </si>
  <si>
    <t>TXL3-072拆</t>
  </si>
  <si>
    <t>TXL3-073拆</t>
  </si>
  <si>
    <t>TXL3-074拆</t>
  </si>
  <si>
    <t>TXL3-075拆</t>
  </si>
  <si>
    <t>TXL3-076拆</t>
  </si>
  <si>
    <t>TXL3-077拆</t>
  </si>
  <si>
    <t>TXL3-078拆</t>
  </si>
  <si>
    <t>TXL3-079拆</t>
  </si>
  <si>
    <t>TXL3-080拆</t>
  </si>
  <si>
    <t>TXL3-081拆</t>
  </si>
  <si>
    <t>TXL3-082拆</t>
  </si>
  <si>
    <t>TXL3-083拆</t>
  </si>
  <si>
    <t>TXL3-084拆</t>
  </si>
  <si>
    <t>TXL3-085拆</t>
  </si>
  <si>
    <t>TXL3-086拆</t>
  </si>
  <si>
    <t>TXL3-087拆</t>
  </si>
  <si>
    <t>TXL3-088拆</t>
  </si>
  <si>
    <t>TXL3-089拆</t>
  </si>
  <si>
    <t>TXL3-090拆</t>
  </si>
  <si>
    <t>TXL3-091拆</t>
  </si>
  <si>
    <t>TXL3-092拆</t>
  </si>
  <si>
    <t>TXL3-093拆</t>
  </si>
  <si>
    <t>TXL3-094拆</t>
  </si>
  <si>
    <t>TXL3-095拆</t>
  </si>
  <si>
    <t>TXL3-096拆</t>
  </si>
  <si>
    <t>TXL3-097拆</t>
  </si>
  <si>
    <t>TXL3-098拆</t>
  </si>
  <si>
    <t>TXL3-099拆</t>
  </si>
  <si>
    <t>TXL3-100拆</t>
  </si>
  <si>
    <t>TXL3-101拆</t>
  </si>
  <si>
    <t>TXL3-102拆</t>
  </si>
  <si>
    <t>TXL3-103拆</t>
  </si>
  <si>
    <t>TXL3-104拆</t>
  </si>
  <si>
    <t>TXL3-105拆</t>
  </si>
  <si>
    <t>TXL3-106拆</t>
  </si>
  <si>
    <t>TXL3-107拆</t>
  </si>
  <si>
    <t>TXL3-108拆</t>
  </si>
  <si>
    <t>TXL3-109拆</t>
  </si>
  <si>
    <t>TXL3-110拆</t>
  </si>
  <si>
    <t>TXL3-111拆</t>
  </si>
  <si>
    <t>TXL3-112拆</t>
  </si>
  <si>
    <t>TXL3-113拆</t>
  </si>
  <si>
    <t>TXL3-114拆</t>
  </si>
  <si>
    <t>TXL3-115拆</t>
  </si>
  <si>
    <t>TXL3-116拆</t>
  </si>
  <si>
    <t>TXL3-117拆</t>
  </si>
  <si>
    <t>TXL3-118拆</t>
  </si>
  <si>
    <t>TXL3-119拆</t>
  </si>
  <si>
    <t>TXL3-120拆</t>
  </si>
  <si>
    <t>TXL3-121拆</t>
  </si>
  <si>
    <t>TXL3-122拆</t>
  </si>
  <si>
    <t>TXL3-123拆</t>
  </si>
  <si>
    <t>TXL3-124拆</t>
  </si>
  <si>
    <t>TXL3-125拆</t>
  </si>
  <si>
    <t>TXL3-126拆</t>
  </si>
  <si>
    <t>TXL3-127拆</t>
  </si>
  <si>
    <t>TXL3-128拆</t>
  </si>
  <si>
    <t>TXL3-129拆</t>
  </si>
  <si>
    <t>TXL3-130拆</t>
  </si>
  <si>
    <t>TXL3-131拆</t>
  </si>
  <si>
    <t>TXL3-132拆</t>
  </si>
  <si>
    <t>TXL3-133拆</t>
  </si>
  <si>
    <t>TXL3-134拆</t>
  </si>
  <si>
    <t>TXL3-135拆</t>
  </si>
  <si>
    <t>TXL3-136拆</t>
  </si>
  <si>
    <t>TXL3-137拆</t>
  </si>
  <si>
    <t>TXL3-138拆</t>
  </si>
  <si>
    <t>TXL3-139拆</t>
  </si>
  <si>
    <t>TXL3-140拆</t>
  </si>
  <si>
    <t>TXL3-141拆</t>
  </si>
  <si>
    <t>TXL3-142拆</t>
  </si>
  <si>
    <t>TXL3-143拆</t>
  </si>
  <si>
    <t>TXL3-144拆</t>
  </si>
  <si>
    <t>TXL3-145拆</t>
  </si>
  <si>
    <t>TXL3-146拆</t>
  </si>
  <si>
    <t>TXL3-147拆</t>
  </si>
  <si>
    <t>TXL3-148拆</t>
  </si>
  <si>
    <t>TXL3-149拆</t>
  </si>
  <si>
    <t>TXL3-150拆</t>
  </si>
  <si>
    <t>TXL3-151拆</t>
  </si>
  <si>
    <t>TXL3-152拆</t>
  </si>
  <si>
    <t>TXL3-153拆</t>
  </si>
  <si>
    <t>TXL3-154拆</t>
  </si>
  <si>
    <t>TXL3-155拆</t>
  </si>
  <si>
    <t>TXL3-156拆</t>
  </si>
  <si>
    <t>TXL3-157拆</t>
  </si>
  <si>
    <t>TXL3-158拆</t>
  </si>
  <si>
    <t>TXL3-159拆</t>
  </si>
  <si>
    <t>TXL3-160拆</t>
  </si>
  <si>
    <t>TXL3-161拆</t>
  </si>
  <si>
    <t>TXL3-162拆</t>
  </si>
  <si>
    <t>TXL3-163拆</t>
  </si>
  <si>
    <t>TXL3-164拆</t>
  </si>
  <si>
    <t>TXL3-165拆</t>
  </si>
  <si>
    <t>TXL3-166拆</t>
  </si>
  <si>
    <t>TXL3-167拆</t>
  </si>
  <si>
    <t>TXL3-168拆</t>
  </si>
  <si>
    <t>TXL3-169拆</t>
  </si>
  <si>
    <t>TXL3-170拆</t>
  </si>
  <si>
    <t>TXL3-171拆</t>
  </si>
  <si>
    <t>TXL3-172拆</t>
  </si>
  <si>
    <t>TXL3-173拆</t>
  </si>
  <si>
    <t>TXL3-174拆</t>
  </si>
  <si>
    <t>TXL3-175拆</t>
  </si>
  <si>
    <t>TXL3-176拆</t>
  </si>
  <si>
    <t>TXL3-177拆</t>
  </si>
  <si>
    <t>TXL3-178拆</t>
  </si>
  <si>
    <t>TXL3-179拆</t>
  </si>
  <si>
    <t>TXL3-180拆</t>
  </si>
  <si>
    <t>TXL3-181拆</t>
  </si>
  <si>
    <t>TXL3-182拆</t>
  </si>
  <si>
    <t>TXL3-183拆</t>
  </si>
  <si>
    <t>TXL3-184拆</t>
  </si>
  <si>
    <t>TXL3-185拆</t>
  </si>
  <si>
    <t>TXL3-186拆</t>
  </si>
  <si>
    <t>TXL3-187拆</t>
  </si>
  <si>
    <t>TXL3-188拆</t>
  </si>
  <si>
    <t>TXL3-189拆</t>
  </si>
  <si>
    <t>TXL3-190拆</t>
  </si>
  <si>
    <t>TXL3-191拆</t>
  </si>
  <si>
    <t>TXL3-192拆</t>
  </si>
  <si>
    <t>TXL3-193拆</t>
  </si>
  <si>
    <t>TXL3-194拆</t>
  </si>
  <si>
    <t>TXL3-195拆</t>
  </si>
  <si>
    <t>TXL3-196拆</t>
  </si>
  <si>
    <t>TXL3-197拆</t>
  </si>
  <si>
    <t>TXL3-198拆</t>
  </si>
  <si>
    <t>TXL3-199拆</t>
  </si>
  <si>
    <t>TXL3-200拆</t>
  </si>
  <si>
    <t>TXL3-201拆</t>
  </si>
  <si>
    <t>TXL3-202拆</t>
  </si>
  <si>
    <t>TXL3-203拆</t>
  </si>
  <si>
    <t>TXL3-204拆</t>
  </si>
  <si>
    <t>TXL3-205拆</t>
  </si>
  <si>
    <t>TXL3-206拆</t>
  </si>
  <si>
    <t>TXL3-207拆</t>
  </si>
  <si>
    <t>TXL3-208拆</t>
  </si>
  <si>
    <t>TXL3-209拆</t>
  </si>
  <si>
    <t>TXL3-210拆</t>
  </si>
  <si>
    <t>TXL3-211拆</t>
  </si>
  <si>
    <t>TXL3-212拆</t>
  </si>
  <si>
    <t>TXL3-213拆</t>
  </si>
  <si>
    <t>TXL3-214拆</t>
  </si>
  <si>
    <t>TXL3-215拆</t>
  </si>
  <si>
    <t>TXL3-216拆</t>
  </si>
  <si>
    <t>TXL3-217拆</t>
  </si>
  <si>
    <t>TXL3-218拆</t>
  </si>
  <si>
    <t>TXL3-219拆</t>
  </si>
  <si>
    <t>TXL3-220拆</t>
  </si>
  <si>
    <t>TXL3-221拆</t>
  </si>
  <si>
    <t>TXL3-222拆</t>
  </si>
  <si>
    <t>TXL4-001拆</t>
  </si>
  <si>
    <t>TXL4-002拆</t>
  </si>
  <si>
    <t>TXL4-003拆</t>
  </si>
  <si>
    <t>TXL4-004拆</t>
  </si>
  <si>
    <t>TXL4-005拆</t>
  </si>
  <si>
    <t>TXL4-006拆</t>
  </si>
  <si>
    <t>TXL4-007拆</t>
  </si>
  <si>
    <t>TXL4-008拆</t>
  </si>
  <si>
    <t>TXL4-009拆</t>
  </si>
  <si>
    <t>TXL4-010拆</t>
  </si>
  <si>
    <t>TXL4-011拆</t>
  </si>
  <si>
    <t>TXL4-012拆</t>
  </si>
  <si>
    <t>TXL4-013拆</t>
  </si>
  <si>
    <t>TXL4-014拆</t>
  </si>
  <si>
    <t>TXL4-015拆</t>
  </si>
  <si>
    <t>TXL4-016拆</t>
  </si>
  <si>
    <t>TXL4-017拆</t>
  </si>
  <si>
    <t>TXL4-018拆</t>
  </si>
  <si>
    <t>TXL4-019拆</t>
  </si>
  <si>
    <t>TXL4-020拆</t>
  </si>
  <si>
    <t>TXL4-021拆</t>
  </si>
  <si>
    <t>TXL4-022拆</t>
  </si>
  <si>
    <t>TXL4-023拆</t>
  </si>
  <si>
    <t>TXL4-024拆</t>
  </si>
  <si>
    <t>TXL4-025拆</t>
  </si>
  <si>
    <t>TXL4-026拆</t>
  </si>
  <si>
    <t>TXL4-027拆</t>
  </si>
  <si>
    <t>TXL4-028拆</t>
  </si>
  <si>
    <t>TXL4-029拆</t>
  </si>
  <si>
    <t>TXL4-030拆</t>
  </si>
  <si>
    <t>TXL4-031拆</t>
  </si>
  <si>
    <t>TXL4-032拆</t>
  </si>
  <si>
    <t>TXL4-033拆</t>
  </si>
  <si>
    <t>TXL4-034拆</t>
  </si>
  <si>
    <t>TXL4-035拆</t>
  </si>
  <si>
    <t>TXL4-036拆</t>
  </si>
  <si>
    <t>TXL4-037拆</t>
  </si>
  <si>
    <t>TXL4-038拆</t>
  </si>
  <si>
    <t>TXL4-039拆</t>
  </si>
  <si>
    <t>TXL4-040拆</t>
  </si>
  <si>
    <t>TXL4-041拆</t>
  </si>
  <si>
    <t>TXL4-042拆</t>
  </si>
  <si>
    <t>TXL4-043拆</t>
  </si>
  <si>
    <t>TXL4-044拆</t>
  </si>
  <si>
    <t>TXL4-045拆</t>
  </si>
  <si>
    <t>TXL4-046拆</t>
  </si>
  <si>
    <t>TXL4-047拆</t>
  </si>
  <si>
    <t>TXL4-048拆</t>
  </si>
  <si>
    <t>TXL4-049拆</t>
  </si>
  <si>
    <t>TXL4-050拆</t>
  </si>
  <si>
    <t>TXL4-051拆</t>
  </si>
  <si>
    <t>TXL4-052拆</t>
  </si>
  <si>
    <t>TXL4-053拆</t>
  </si>
  <si>
    <t>架设吊线式墙壁光缆</t>
  </si>
  <si>
    <t>TXL4-054拆</t>
  </si>
  <si>
    <t>TXL4-055拆</t>
  </si>
  <si>
    <t>TXL4-056拆</t>
  </si>
  <si>
    <t>TXL4-057拆</t>
  </si>
  <si>
    <t>TXL4-058拆</t>
  </si>
  <si>
    <t>TXL4-059拆</t>
  </si>
  <si>
    <t>TXL4-060拆</t>
  </si>
  <si>
    <t>TXL4-061拆</t>
  </si>
  <si>
    <t>TXL4-062拆</t>
  </si>
  <si>
    <t>TXL5-001拆</t>
  </si>
  <si>
    <t>TXL5-002拆</t>
  </si>
  <si>
    <t>TXL5-003拆</t>
  </si>
  <si>
    <t>TXL5-004拆</t>
  </si>
  <si>
    <t>TXL5-005拆</t>
  </si>
  <si>
    <t>TXL5-006拆</t>
  </si>
  <si>
    <t>TXL5-007拆</t>
  </si>
  <si>
    <t>TXL5-008拆</t>
  </si>
  <si>
    <t>TXL5-009拆</t>
  </si>
  <si>
    <t>TXL5-010拆</t>
  </si>
  <si>
    <t>TXL5-011拆</t>
  </si>
  <si>
    <t>TXL5-012拆</t>
  </si>
  <si>
    <t>TXL5-013拆</t>
  </si>
  <si>
    <t>TXL5-014拆</t>
  </si>
  <si>
    <t>TXL5-015拆</t>
  </si>
  <si>
    <t>TXL5-016拆</t>
  </si>
  <si>
    <t>TXL5-017拆</t>
  </si>
  <si>
    <t>TXL5-018拆</t>
  </si>
  <si>
    <t>TXL5-019拆</t>
  </si>
  <si>
    <t>TXL5-020拆</t>
  </si>
  <si>
    <t>TXL5-021拆</t>
  </si>
  <si>
    <t>TXL5-022拆</t>
  </si>
  <si>
    <t>TXL5-023拆</t>
  </si>
  <si>
    <t>TXL5-024拆</t>
  </si>
  <si>
    <t>TXL5-025拆</t>
  </si>
  <si>
    <t>TXL5-026拆</t>
  </si>
  <si>
    <t>TXL5-027拆</t>
  </si>
  <si>
    <t>TXL5-028拆</t>
  </si>
  <si>
    <t>TXL5-029拆</t>
  </si>
  <si>
    <t>TXL5-030拆</t>
  </si>
  <si>
    <t>TXL5-031拆</t>
  </si>
  <si>
    <t>TXL5-032拆</t>
  </si>
  <si>
    <t>TXL5-033拆</t>
  </si>
  <si>
    <t>TXL5-034拆</t>
  </si>
  <si>
    <t>TXL5-035拆</t>
  </si>
  <si>
    <t>TXL5-036拆</t>
  </si>
  <si>
    <t>TXL5-037拆</t>
  </si>
  <si>
    <t>TXL5-038拆</t>
  </si>
  <si>
    <t>TXL5-039拆</t>
  </si>
  <si>
    <t>TXL5-040拆</t>
  </si>
  <si>
    <t>TXL5-041拆</t>
  </si>
  <si>
    <t>TXL5-042拆</t>
  </si>
  <si>
    <t>TXL5-043拆</t>
  </si>
  <si>
    <t>TXL5-044拆</t>
  </si>
  <si>
    <t>TXL5-045拆</t>
  </si>
  <si>
    <t>TXL5-046拆</t>
  </si>
  <si>
    <t>TXL5-047拆</t>
  </si>
  <si>
    <t>TXL5-048拆</t>
  </si>
  <si>
    <t>TXL5-049拆</t>
  </si>
  <si>
    <t>TXL5-050拆</t>
  </si>
  <si>
    <t>TXL5-051拆</t>
  </si>
  <si>
    <t>TXL5-052拆</t>
  </si>
  <si>
    <t>TXL5-053拆</t>
  </si>
  <si>
    <t>TXL5-054拆</t>
  </si>
  <si>
    <t>TXL5-055拆</t>
  </si>
  <si>
    <t>TXL5-056拆</t>
  </si>
  <si>
    <t>TXL5-057拆</t>
  </si>
  <si>
    <t>TXL5-058拆</t>
  </si>
  <si>
    <t>TXL5-059拆</t>
  </si>
  <si>
    <t>TXL5-060拆</t>
  </si>
  <si>
    <t>TXL5-061拆</t>
  </si>
  <si>
    <t>TXL5-062拆</t>
  </si>
  <si>
    <t>TXL5-063拆</t>
  </si>
  <si>
    <t>TXL5-064拆</t>
  </si>
  <si>
    <t>TXL5-065拆</t>
  </si>
  <si>
    <t>TXL5-066拆</t>
  </si>
  <si>
    <t>TXL5-067拆</t>
  </si>
  <si>
    <t>TXL5-068拆</t>
  </si>
  <si>
    <t>TXL5-069拆</t>
  </si>
  <si>
    <t>TXL5-070拆</t>
  </si>
  <si>
    <t>TXL5-071拆</t>
  </si>
  <si>
    <t>TXL5-072拆</t>
  </si>
  <si>
    <t>TXL5-073拆</t>
  </si>
  <si>
    <t>TXL5-074拆</t>
  </si>
  <si>
    <t>TXL5-075拆</t>
  </si>
  <si>
    <t>TXL5-076拆</t>
  </si>
  <si>
    <t>TXL5-077拆</t>
  </si>
  <si>
    <t>TXL5-078拆</t>
  </si>
  <si>
    <t>TXL5-079拆</t>
  </si>
  <si>
    <t>TXL6-001拆</t>
  </si>
  <si>
    <t>TXL6-002拆</t>
  </si>
  <si>
    <t>TXL6-003拆</t>
  </si>
  <si>
    <t>TXL6-004拆</t>
  </si>
  <si>
    <t>TXL6-005拆</t>
  </si>
  <si>
    <t>TXL6-006拆</t>
  </si>
  <si>
    <t>TXL6-007拆</t>
  </si>
  <si>
    <t>TXL6-008拆</t>
  </si>
  <si>
    <t>TXL6-009拆</t>
  </si>
  <si>
    <t>TXL6-010拆</t>
  </si>
  <si>
    <t>TXL6-011拆</t>
  </si>
  <si>
    <t>TXL6-012拆</t>
  </si>
  <si>
    <t>TXL6-013拆</t>
  </si>
  <si>
    <t>TXL6-014拆</t>
  </si>
  <si>
    <t>TXL6-015拆</t>
  </si>
  <si>
    <t>TXL6-016拆</t>
  </si>
  <si>
    <t>TXL6-017拆</t>
  </si>
  <si>
    <t>TXL6-018拆</t>
  </si>
  <si>
    <t>TXL6-019拆</t>
  </si>
  <si>
    <t>TXL6-020拆</t>
  </si>
  <si>
    <t>TXL6-021拆</t>
  </si>
  <si>
    <t>TXL6-022拆</t>
  </si>
  <si>
    <t>TXL6-023拆</t>
  </si>
  <si>
    <t>TXL6-024拆</t>
  </si>
  <si>
    <t>TXL6-025拆</t>
  </si>
  <si>
    <t>TXL6-026拆</t>
  </si>
  <si>
    <t>TXL6-027拆</t>
  </si>
  <si>
    <t>TXL6-028拆</t>
  </si>
  <si>
    <t>TXL6-029拆</t>
  </si>
  <si>
    <t>TXL6-030拆</t>
  </si>
  <si>
    <t>TXL6-031拆</t>
  </si>
  <si>
    <t>TXL6-032拆</t>
  </si>
  <si>
    <t>TXL6-033拆</t>
  </si>
  <si>
    <t>TXL6-034拆</t>
  </si>
  <si>
    <t>TXL6-035拆</t>
  </si>
  <si>
    <t>TXL6-036拆</t>
  </si>
  <si>
    <t>TXL6-037拆</t>
  </si>
  <si>
    <t>TXL6-038拆</t>
  </si>
  <si>
    <t>TXL6-039拆</t>
  </si>
  <si>
    <t>TXL6-040拆</t>
  </si>
  <si>
    <t>TXL6-041拆</t>
  </si>
  <si>
    <t>TXL6-042拆</t>
  </si>
  <si>
    <t>TXL6-043拆</t>
  </si>
  <si>
    <t>TXL6-044拆</t>
  </si>
  <si>
    <t>TXL6-045拆</t>
  </si>
  <si>
    <t>TXL6-046拆</t>
  </si>
  <si>
    <t>TXL6-047拆</t>
  </si>
  <si>
    <t>TXL6-048拆</t>
  </si>
  <si>
    <t>TXL6-049拆</t>
  </si>
  <si>
    <t>TXL6-050拆</t>
  </si>
  <si>
    <t>TXL6-051拆</t>
  </si>
  <si>
    <t>TXL6-052拆</t>
  </si>
  <si>
    <t>TXL6-053拆</t>
  </si>
  <si>
    <t>TXL6-054拆</t>
  </si>
  <si>
    <t>TXL6-055拆</t>
  </si>
  <si>
    <t>TXL6-056拆</t>
  </si>
  <si>
    <t>TXL6-057拆</t>
  </si>
  <si>
    <t>TXL6-058拆</t>
  </si>
  <si>
    <t>TXL6-059拆</t>
  </si>
  <si>
    <t>TXL6-060拆</t>
  </si>
  <si>
    <t>TXL6-061拆</t>
  </si>
  <si>
    <t>TXL6-062拆</t>
  </si>
  <si>
    <t>TXL6-063拆</t>
  </si>
  <si>
    <t>TXL6-064拆</t>
  </si>
  <si>
    <t>TXL6-065拆</t>
  </si>
  <si>
    <t>TXL6-066拆</t>
  </si>
  <si>
    <t>TXL6-067拆</t>
  </si>
  <si>
    <t>TXL6-068拆</t>
  </si>
  <si>
    <t>TXL6-069拆</t>
  </si>
  <si>
    <t>TXL6-070拆</t>
  </si>
  <si>
    <t>TXL6-071拆</t>
  </si>
  <si>
    <t>TXL6-072拆</t>
  </si>
  <si>
    <t>TXL6-073拆</t>
  </si>
  <si>
    <t>TXL6-074拆</t>
  </si>
  <si>
    <t>TXL6-075拆</t>
  </si>
  <si>
    <t>TXL6-076拆</t>
  </si>
  <si>
    <t>TXL6-077拆</t>
  </si>
  <si>
    <t>TXL6-078拆</t>
  </si>
  <si>
    <t>TXL6-079拆</t>
  </si>
  <si>
    <t>TXL6-080拆</t>
  </si>
  <si>
    <t>TXL6-081拆</t>
  </si>
  <si>
    <t>TXL6-082拆</t>
  </si>
  <si>
    <t>TXL6-083拆</t>
  </si>
  <si>
    <t>TXL6-084拆</t>
  </si>
  <si>
    <t>TXL6-085拆</t>
  </si>
  <si>
    <t>TXL6-086拆</t>
  </si>
  <si>
    <t>TXL6-087拆</t>
  </si>
  <si>
    <t>TXL6-088拆</t>
  </si>
  <si>
    <t>TXL6-089拆</t>
  </si>
  <si>
    <t>TXL6-090拆</t>
  </si>
  <si>
    <t>TXL6-091拆</t>
  </si>
  <si>
    <t>TXL6-092拆</t>
  </si>
  <si>
    <t>TXL6-093拆</t>
  </si>
  <si>
    <t>TXL6-094拆</t>
  </si>
  <si>
    <t>TXL6-095拆</t>
  </si>
  <si>
    <t>TXL6-096拆</t>
  </si>
  <si>
    <t>TXL6-097拆</t>
  </si>
  <si>
    <t>TXL6-098拆</t>
  </si>
  <si>
    <t>TXL6-099拆</t>
  </si>
  <si>
    <t>TXL6-100拆</t>
  </si>
  <si>
    <t>TXL6-101拆</t>
  </si>
  <si>
    <t>TXL6-102拆</t>
  </si>
  <si>
    <t>TXL6-103拆</t>
  </si>
  <si>
    <t>TXL6-104拆</t>
  </si>
  <si>
    <t>TXL6-105拆</t>
  </si>
  <si>
    <t>TXL6-106拆</t>
  </si>
  <si>
    <t>TXL6-107拆</t>
  </si>
  <si>
    <t>TXL6-108拆</t>
  </si>
  <si>
    <t>TXL6-109拆</t>
  </si>
  <si>
    <t>TXL6-110拆</t>
  </si>
  <si>
    <t>TXL6-111拆</t>
  </si>
  <si>
    <t>TXL6-112拆</t>
  </si>
  <si>
    <t>TXL6-113拆</t>
  </si>
  <si>
    <t>TXL6-114拆</t>
  </si>
  <si>
    <t>TXL6-115拆</t>
  </si>
  <si>
    <t>TXL6-116拆</t>
  </si>
  <si>
    <t>TXL6-117拆</t>
  </si>
  <si>
    <t>TXL6-118拆</t>
  </si>
  <si>
    <t>TXL6-119拆</t>
  </si>
  <si>
    <t>TXL6-120拆</t>
  </si>
  <si>
    <t>TXL6-121拆</t>
  </si>
  <si>
    <t>TXL6-122拆</t>
  </si>
  <si>
    <t>TXL6-123拆</t>
  </si>
  <si>
    <t>TXL6-124拆</t>
  </si>
  <si>
    <t>TXL6-125拆</t>
  </si>
  <si>
    <t>TXL6-126拆</t>
  </si>
  <si>
    <t>TXL6-127拆</t>
  </si>
  <si>
    <t>TXL6-128拆</t>
  </si>
  <si>
    <t>TXL6-129拆</t>
  </si>
  <si>
    <t>TXL6-130拆</t>
  </si>
  <si>
    <t>TXL6-131拆</t>
  </si>
  <si>
    <t>TXL6-132拆</t>
  </si>
  <si>
    <t>TXL6-133拆</t>
  </si>
  <si>
    <t>TXL6-134拆</t>
  </si>
  <si>
    <t>TXL6-135拆</t>
  </si>
  <si>
    <t>TXL6-136拆</t>
  </si>
  <si>
    <t>TXL6-137拆</t>
  </si>
  <si>
    <t>TXL6-138拆</t>
  </si>
  <si>
    <t>TXL6-139拆</t>
  </si>
  <si>
    <t>TXL6-140拆</t>
  </si>
  <si>
    <t>TXL6-141拆</t>
  </si>
  <si>
    <t>TXL6-142拆</t>
  </si>
  <si>
    <t>TXL6-143拆</t>
  </si>
  <si>
    <t>TXL6-144拆</t>
  </si>
  <si>
    <t>TXL6-145拆</t>
  </si>
  <si>
    <t>TXL6-146拆</t>
  </si>
  <si>
    <t>TXL6-147拆</t>
  </si>
  <si>
    <t>TXL6-148拆</t>
  </si>
  <si>
    <t>TXL6-149拆</t>
  </si>
  <si>
    <t>TXL6-150拆</t>
  </si>
  <si>
    <t>TXL6-151拆</t>
  </si>
  <si>
    <t>TXL6-152拆</t>
  </si>
  <si>
    <t>TXL6-153拆</t>
  </si>
  <si>
    <t>TXL6-154拆</t>
  </si>
  <si>
    <t>TXL6-155拆</t>
  </si>
  <si>
    <t>TXL6-156拆</t>
  </si>
  <si>
    <t>TXL6-157拆</t>
  </si>
  <si>
    <t>TXL6-158拆</t>
  </si>
  <si>
    <t>TXL6-159拆</t>
  </si>
  <si>
    <t>TXL6-160拆</t>
  </si>
  <si>
    <t>TXL6-161拆</t>
  </si>
  <si>
    <t>TXL6-162拆</t>
  </si>
  <si>
    <t>TXL6-163拆</t>
  </si>
  <si>
    <t>TXL6-164拆</t>
  </si>
  <si>
    <t>TXL6-165拆</t>
  </si>
  <si>
    <t>TXL6-166拆</t>
  </si>
  <si>
    <t>TXL6-167拆</t>
  </si>
  <si>
    <t>TXL6-168拆</t>
  </si>
  <si>
    <t>TXL6-169拆</t>
  </si>
  <si>
    <t>TXL6-170拆</t>
  </si>
  <si>
    <t>TXL6-171拆</t>
  </si>
  <si>
    <t>TXL6-172拆</t>
  </si>
  <si>
    <t>TXL6-173拆</t>
  </si>
  <si>
    <t>TXL6-174拆</t>
  </si>
  <si>
    <t>TXL6-175拆</t>
  </si>
  <si>
    <t>TXL6-176拆</t>
  </si>
  <si>
    <t>TXL6-177拆</t>
  </si>
  <si>
    <t>TXL6-178拆</t>
  </si>
  <si>
    <t>TXL6-179拆</t>
  </si>
  <si>
    <t>TXL6-180拆</t>
  </si>
  <si>
    <t>TXL6-181拆</t>
  </si>
  <si>
    <t>TXL6-182拆</t>
  </si>
  <si>
    <t>TXL6-183拆</t>
  </si>
  <si>
    <t>TXL6-184拆</t>
  </si>
  <si>
    <t>TXL6-185拆</t>
  </si>
  <si>
    <t>TXL6-186拆</t>
  </si>
  <si>
    <t>TXL6-187拆</t>
  </si>
  <si>
    <t>TXL6-188拆</t>
  </si>
  <si>
    <t>TXL6-189拆</t>
  </si>
  <si>
    <t>TXL6-190拆</t>
  </si>
  <si>
    <t>TXL6-191拆</t>
  </si>
  <si>
    <t>TXL6-192拆</t>
  </si>
  <si>
    <t>TXL6-193拆</t>
  </si>
  <si>
    <t>TXL6-194拆</t>
  </si>
  <si>
    <t>TXL6-195拆</t>
  </si>
  <si>
    <t>TXL6-196拆</t>
  </si>
  <si>
    <t>TXL6-197拆</t>
  </si>
  <si>
    <t>TXL6-198拆</t>
  </si>
  <si>
    <t>TXL6-199拆</t>
  </si>
  <si>
    <t>TXL6-200拆</t>
  </si>
  <si>
    <t>TXL6-201拆</t>
  </si>
  <si>
    <t>TXL6-202拆</t>
  </si>
  <si>
    <t>TXL6-203拆</t>
  </si>
  <si>
    <t>TXL6-204拆</t>
  </si>
  <si>
    <t>TXL6-205拆</t>
  </si>
  <si>
    <t>TXL6-206拆</t>
  </si>
  <si>
    <t>TXL6-207拆</t>
  </si>
  <si>
    <t>TXL6-208拆</t>
  </si>
  <si>
    <t>TXL6-209拆</t>
  </si>
  <si>
    <t>TXL6-210拆</t>
  </si>
  <si>
    <t>TXL6-211拆</t>
  </si>
  <si>
    <t>TXL6-212拆</t>
  </si>
  <si>
    <t>TXL6-213拆</t>
  </si>
  <si>
    <t>TXL7-001拆</t>
  </si>
  <si>
    <t>TXL7-002拆</t>
  </si>
  <si>
    <t>TXL7-003拆</t>
  </si>
  <si>
    <t>安装固定光缆盘</t>
  </si>
  <si>
    <t>TXL7-004拆</t>
  </si>
  <si>
    <t>TXL7-005拆</t>
  </si>
  <si>
    <t>TXL7-006拆</t>
  </si>
  <si>
    <t>TXL7-007拆</t>
  </si>
  <si>
    <t>TXL7-008拆</t>
  </si>
  <si>
    <t>TXL7-009拆</t>
  </si>
  <si>
    <t>TXL7-010拆</t>
  </si>
  <si>
    <t>TXL7-011拆</t>
  </si>
  <si>
    <t>TXL7-012拆</t>
  </si>
  <si>
    <t>TXL7-013拆</t>
  </si>
  <si>
    <t>TXL7-014拆</t>
  </si>
  <si>
    <t>TXL7-015拆</t>
  </si>
  <si>
    <t>TXL7-016拆</t>
  </si>
  <si>
    <t>TXL7-017拆</t>
  </si>
  <si>
    <t>TXL7-018拆</t>
  </si>
  <si>
    <t>TXL7-019拆</t>
  </si>
  <si>
    <t>TXL7-020拆</t>
  </si>
  <si>
    <t>TXL7-021拆</t>
  </si>
  <si>
    <t>TXL7-022拆</t>
  </si>
  <si>
    <t>TXL7-023拆</t>
  </si>
  <si>
    <t>TXL7-024拆</t>
  </si>
  <si>
    <t>TXL7-025拆</t>
  </si>
  <si>
    <t>TXL7-026拆</t>
  </si>
  <si>
    <t>TXL7-027拆</t>
  </si>
  <si>
    <t>TXL7-028拆</t>
  </si>
  <si>
    <t>TXL7-029拆</t>
  </si>
  <si>
    <t>TXL7-030拆</t>
  </si>
  <si>
    <t>TXL7-031拆</t>
  </si>
  <si>
    <t>TXL7-032拆</t>
  </si>
  <si>
    <t>TXL7-033拆</t>
  </si>
  <si>
    <t>TXL7-034拆</t>
  </si>
  <si>
    <t>TXL7-035拆</t>
  </si>
  <si>
    <t>TXL7-036拆</t>
  </si>
  <si>
    <t>TXL7-037拆</t>
  </si>
  <si>
    <t>TXL7-038拆</t>
  </si>
  <si>
    <t>TXL7-039拆</t>
  </si>
  <si>
    <t>TXL7-040拆</t>
  </si>
  <si>
    <t>TXL7-041拆</t>
  </si>
  <si>
    <t>TXL7-042拆</t>
  </si>
  <si>
    <t>TXL7-043拆</t>
  </si>
  <si>
    <t>TXL7-044拆</t>
  </si>
  <si>
    <t>TXL7-045拆</t>
  </si>
  <si>
    <t>TXL7-046拆</t>
  </si>
  <si>
    <t>TXL7-047拆</t>
  </si>
  <si>
    <t>TXL7-048拆</t>
  </si>
  <si>
    <t>TXL7-049拆</t>
  </si>
  <si>
    <t>TXL7-050拆</t>
  </si>
  <si>
    <t>TXL7-051拆</t>
  </si>
  <si>
    <t>TXL7-052拆</t>
  </si>
  <si>
    <t>TXL7-053拆</t>
  </si>
  <si>
    <t>TXL7-054拆</t>
  </si>
  <si>
    <t>TXL7-055拆</t>
  </si>
  <si>
    <t>TXL7-056拆</t>
  </si>
  <si>
    <t>TXL7-057拆</t>
  </si>
  <si>
    <t>TXL7-058拆</t>
  </si>
  <si>
    <t>TXL7-059拆</t>
  </si>
  <si>
    <t>TXL7-060拆</t>
  </si>
  <si>
    <t>TXL7-061拆</t>
  </si>
  <si>
    <t>TXL7-062拆</t>
  </si>
  <si>
    <t>TXL7-063拆</t>
  </si>
  <si>
    <t>TXL7-064拆</t>
  </si>
  <si>
    <t>TXL7-065拆</t>
  </si>
  <si>
    <t>TXL7-066拆</t>
  </si>
  <si>
    <t>TXL7-067拆</t>
  </si>
  <si>
    <t>TXL7-068拆</t>
  </si>
  <si>
    <t>TXL7-069拆</t>
  </si>
  <si>
    <t>TXL7-070拆</t>
  </si>
  <si>
    <t>TXL7-071拆</t>
  </si>
  <si>
    <t>TXL7-072拆</t>
  </si>
  <si>
    <t>TXL7-073拆</t>
  </si>
  <si>
    <t>TXL7-074拆</t>
  </si>
  <si>
    <t>TXL7-075拆</t>
  </si>
  <si>
    <t>TXL7-076拆</t>
  </si>
  <si>
    <t>TXL7-077拆</t>
  </si>
  <si>
    <t>TXL7-078拆</t>
  </si>
  <si>
    <t>TXL7-079拆</t>
  </si>
  <si>
    <t>TXL7-080拆</t>
  </si>
  <si>
    <t>TXL7-081拆</t>
  </si>
  <si>
    <t>TXL7-082拆</t>
  </si>
  <si>
    <t>TXL7-083拆</t>
  </si>
  <si>
    <t>TXL7-084拆</t>
  </si>
  <si>
    <t>TXL7-085拆</t>
  </si>
  <si>
    <t>TXL7-086拆</t>
  </si>
  <si>
    <t>TXL7-087拆</t>
  </si>
  <si>
    <t>TXL7-088拆</t>
  </si>
  <si>
    <t>TXL7-089拆</t>
  </si>
  <si>
    <t>TXL7-090拆</t>
  </si>
  <si>
    <t>TXL7-091拆</t>
  </si>
  <si>
    <t>TSY1—029拆</t>
  </si>
  <si>
    <t>TSY1—030拆</t>
  </si>
  <si>
    <t>TGD1-006</t>
  </si>
  <si>
    <t>TGD1-019</t>
  </si>
  <si>
    <t>人工开挖管道沟及人（手）孔坑 砂砾土</t>
  </si>
  <si>
    <t>100m3</t>
  </si>
  <si>
    <t>TGD1-028</t>
  </si>
  <si>
    <t>回填土石方 夯填原土</t>
  </si>
  <si>
    <t>TGD1-034</t>
  </si>
  <si>
    <t>TGD2-113</t>
  </si>
  <si>
    <t>铺设镀锌钢管管道 2 孔（2×1）</t>
  </si>
  <si>
    <t>TGD3-026</t>
  </si>
  <si>
    <t>砖砌手孔（现场浇筑上覆） 90×120</t>
  </si>
  <si>
    <t>小   计</t>
  </si>
  <si>
    <r>
      <rPr>
        <sz val="9"/>
        <color indexed="10"/>
        <rFont val="宋体"/>
        <charset val="134"/>
      </rPr>
      <t>总工日少于100工日增调1</t>
    </r>
    <r>
      <rPr>
        <sz val="9"/>
        <color indexed="10"/>
        <rFont val="宋体"/>
        <charset val="134"/>
      </rPr>
      <t>5</t>
    </r>
    <r>
      <rPr>
        <sz val="9"/>
        <color indexed="10"/>
        <rFont val="宋体"/>
        <charset val="134"/>
      </rPr>
      <t>.00%</t>
    </r>
  </si>
  <si>
    <r>
      <rPr>
        <sz val="9"/>
        <color indexed="10"/>
        <rFont val="宋体"/>
        <charset val="134"/>
      </rPr>
      <t>总工日少于</t>
    </r>
    <r>
      <rPr>
        <sz val="9"/>
        <color indexed="10"/>
        <rFont val="宋体"/>
        <charset val="134"/>
      </rPr>
      <t>25</t>
    </r>
    <r>
      <rPr>
        <sz val="9"/>
        <color indexed="10"/>
        <rFont val="宋体"/>
        <charset val="134"/>
      </rPr>
      <t>0工日增调10</t>
    </r>
    <r>
      <rPr>
        <sz val="9"/>
        <color indexed="10"/>
        <rFont val="宋体"/>
        <charset val="134"/>
      </rPr>
      <t>.00%</t>
    </r>
  </si>
  <si>
    <t>合  计</t>
  </si>
  <si>
    <t>.</t>
  </si>
  <si>
    <t>架空</t>
  </si>
  <si>
    <t>引上</t>
  </si>
  <si>
    <t>管道</t>
  </si>
  <si>
    <t>埋</t>
  </si>
  <si>
    <t>进</t>
  </si>
  <si>
    <t>小计</t>
  </si>
  <si>
    <t>2进2出接头</t>
  </si>
  <si>
    <t>3进3出接头</t>
  </si>
  <si>
    <t>挂钩1公里300个</t>
  </si>
  <si>
    <t>尾纤－方</t>
  </si>
  <si>
    <t>尾纤－圆</t>
  </si>
  <si>
    <t>熔接</t>
  </si>
  <si>
    <t>人孔</t>
  </si>
  <si>
    <t>拉线</t>
  </si>
  <si>
    <t>立杆</t>
  </si>
  <si>
    <t>拆杆</t>
  </si>
  <si>
    <t>拆吊线</t>
  </si>
  <si>
    <t>拆拉线</t>
  </si>
  <si>
    <t>拆机柜</t>
  </si>
  <si>
    <t>4d-53</t>
  </si>
  <si>
    <t>谷田</t>
  </si>
  <si>
    <t>6d-53</t>
  </si>
  <si>
    <t>杨畈</t>
  </si>
  <si>
    <t>8d-53</t>
  </si>
  <si>
    <t>白广</t>
  </si>
  <si>
    <t>12d-B</t>
  </si>
  <si>
    <t>江罗</t>
  </si>
  <si>
    <t>24d-B</t>
  </si>
  <si>
    <t>茅庐岗</t>
  </si>
  <si>
    <t>36d-53</t>
  </si>
  <si>
    <t>梅花园</t>
  </si>
  <si>
    <t>48d-B</t>
  </si>
  <si>
    <t>拉线抱箍（164）</t>
  </si>
  <si>
    <t>工棚</t>
  </si>
  <si>
    <t>96d-53</t>
  </si>
  <si>
    <t>双槽夹板</t>
  </si>
  <si>
    <t>曹家</t>
  </si>
  <si>
    <t>地锚块</t>
  </si>
  <si>
    <t>村委会</t>
  </si>
  <si>
    <t>新增吊线</t>
  </si>
  <si>
    <t>地锚棒</t>
  </si>
  <si>
    <t>拉线衬圈</t>
  </si>
  <si>
    <r>
      <rPr>
        <sz val="11"/>
        <color theme="1"/>
        <rFont val="宋体"/>
        <charset val="134"/>
        <scheme val="minor"/>
      </rPr>
      <t>钢绞2</t>
    </r>
    <r>
      <rPr>
        <sz val="11"/>
        <color theme="1"/>
        <rFont val="宋体"/>
        <charset val="134"/>
        <scheme val="minor"/>
      </rPr>
      <t>.2</t>
    </r>
  </si>
  <si>
    <r>
      <rPr>
        <sz val="11"/>
        <color theme="1"/>
        <rFont val="宋体"/>
        <charset val="134"/>
        <scheme val="minor"/>
      </rPr>
      <t>15</t>
    </r>
    <r>
      <rPr>
        <sz val="11"/>
        <color theme="1"/>
        <rFont val="宋体"/>
        <charset val="134"/>
        <scheme val="minor"/>
      </rPr>
      <t>个人井60公分</t>
    </r>
  </si>
  <si>
    <r>
      <rPr>
        <sz val="12"/>
        <rFont val="宋体"/>
        <charset val="134"/>
      </rPr>
      <t>钢绞2.</t>
    </r>
    <r>
      <rPr>
        <sz val="12"/>
        <rFont val="宋体"/>
        <charset val="134"/>
      </rPr>
      <t>6</t>
    </r>
  </si>
  <si>
    <r>
      <rPr>
        <sz val="11"/>
        <color theme="1"/>
        <rFont val="宋体"/>
        <charset val="134"/>
        <scheme val="minor"/>
      </rPr>
      <t>铁线3</t>
    </r>
    <r>
      <rPr>
        <sz val="11"/>
        <color theme="1"/>
        <rFont val="宋体"/>
        <charset val="134"/>
        <scheme val="minor"/>
      </rPr>
      <t>.0</t>
    </r>
  </si>
  <si>
    <t>个电杆30公分</t>
  </si>
  <si>
    <t>挂钩</t>
  </si>
  <si>
    <t>单槽抱箍（电力杆184）</t>
  </si>
  <si>
    <t>4d-B</t>
  </si>
  <si>
    <t>保护套</t>
  </si>
  <si>
    <t>6d-B</t>
  </si>
  <si>
    <t>单槽夹板</t>
  </si>
  <si>
    <t>金额</t>
  </si>
  <si>
    <t>占比</t>
  </si>
  <si>
    <t>8d-B</t>
  </si>
  <si>
    <t>光（电）缆工程施工测量（管道）</t>
  </si>
  <si>
    <r>
      <rPr>
        <sz val="11"/>
        <color theme="1"/>
        <rFont val="宋体"/>
        <charset val="134"/>
        <scheme val="minor"/>
      </rPr>
      <t>12d-</t>
    </r>
    <r>
      <rPr>
        <sz val="11"/>
        <color theme="1"/>
        <rFont val="宋体"/>
        <charset val="134"/>
        <scheme val="minor"/>
      </rPr>
      <t>B</t>
    </r>
  </si>
  <si>
    <t>镀锌滚花膨胀螺栓</t>
  </si>
  <si>
    <t>敷设管道光缆（12芯以下）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</si>
  <si>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d-B</t>
    </r>
  </si>
  <si>
    <t>敷设管道光缆（24芯以下）</t>
  </si>
  <si>
    <r>
      <rPr>
        <sz val="11"/>
        <color theme="1"/>
        <rFont val="宋体"/>
        <charset val="134"/>
        <scheme val="minor"/>
      </rPr>
      <t>48</t>
    </r>
    <r>
      <rPr>
        <sz val="11"/>
        <color theme="1"/>
        <rFont val="宋体"/>
        <charset val="134"/>
        <scheme val="minor"/>
      </rPr>
      <t>d-B</t>
    </r>
  </si>
  <si>
    <t>72d-B</t>
  </si>
  <si>
    <t>敷设管道光缆（48芯以下）</t>
  </si>
  <si>
    <t>其中：勘察、设计费</t>
  </si>
  <si>
    <t>敷设管道光缆（96芯以下）</t>
  </si>
  <si>
    <t xml:space="preserve">      监理费</t>
  </si>
  <si>
    <t>敷设管道光缆（144芯以下）</t>
  </si>
  <si>
    <t xml:space="preserve">      安全生产费</t>
  </si>
  <si>
    <t>总投资</t>
  </si>
  <si>
    <t>新增吊线 1495</t>
  </si>
  <si>
    <t>安装光缆落地式交接箱（288芯以上）</t>
  </si>
  <si>
    <t>新增电杆 31</t>
  </si>
  <si>
    <t>新增拉线11</t>
  </si>
  <si>
    <t>新增撑杆1</t>
  </si>
  <si>
    <t>拆吊线 1431.5</t>
  </si>
  <si>
    <t>拆电杆 32</t>
  </si>
  <si>
    <t>拆拉线 4</t>
  </si>
  <si>
    <t>建筑安装工程机械使用费用预算表（表三）乙</t>
  </si>
  <si>
    <t>机械名称</t>
  </si>
  <si>
    <t>合计值</t>
  </si>
  <si>
    <t>数量（台班）</t>
  </si>
  <si>
    <t>单价（元）</t>
  </si>
  <si>
    <t>合价（元）</t>
  </si>
  <si>
    <t>TSY5-027</t>
  </si>
  <si>
    <t>安装摄像机防护罩 室外</t>
  </si>
  <si>
    <t>机</t>
  </si>
  <si>
    <t>汽车升降机</t>
  </si>
  <si>
    <t>海缆施工驳船 500t 以下带拖轮</t>
  </si>
  <si>
    <t>海缆施工自航船 5000t 以下</t>
  </si>
  <si>
    <t>燃油式空气压缩机 (含风镐) 6m³/min</t>
  </si>
  <si>
    <t>路面切割机</t>
  </si>
  <si>
    <t>破碎锤(含机身)</t>
  </si>
  <si>
    <t>挖掘机 0.6m3</t>
  </si>
  <si>
    <t>夯实机</t>
  </si>
  <si>
    <t>载重汽车 5t</t>
  </si>
  <si>
    <t>汽车式起重机 5t</t>
  </si>
  <si>
    <t>气流敷设设备(敷设光缆)</t>
  </si>
  <si>
    <t>燃油式空气压缩机</t>
  </si>
  <si>
    <t>汽车式起重机 8t</t>
  </si>
  <si>
    <t>载重汽车 8t</t>
  </si>
  <si>
    <t>微控钻孔敷管设备（25t以下）</t>
  </si>
  <si>
    <t>微控钻孔敷管设备（25t以下)</t>
  </si>
  <si>
    <t>微控钻孔敷管设备 (25t以上)</t>
  </si>
  <si>
    <t>汽车式起重机 16t</t>
  </si>
  <si>
    <t>载重汽车 12t</t>
  </si>
  <si>
    <t>微控钻孔敷管设备(25t以上)</t>
  </si>
  <si>
    <t>液压顶管机 5t</t>
  </si>
  <si>
    <t>水泵冲槽设备（套）</t>
  </si>
  <si>
    <t>水下光(电)缆沟 挖冲机</t>
  </si>
  <si>
    <t>辅助船</t>
  </si>
  <si>
    <t>海缆施工自航船 （5000t以下）</t>
  </si>
  <si>
    <t>海缆施工驳船（500t以下）带拖轮</t>
  </si>
  <si>
    <t>海缆施工驳船 （500t 以下）带拖轮</t>
  </si>
  <si>
    <t>海缆施工自航船 （5000t 以下）</t>
  </si>
  <si>
    <t>接头设备</t>
  </si>
  <si>
    <t>海缆施工驳船（ 500t 以下）带拖轮</t>
  </si>
  <si>
    <t>海缆施工驳船（500t 以下）带拖轮</t>
  </si>
  <si>
    <t>机械牵引设备</t>
  </si>
  <si>
    <t>海缆施工驳船 (500t 以下)带拖轮</t>
  </si>
  <si>
    <t>海缆施工自航船 (5000t 以下)</t>
  </si>
  <si>
    <t>冲埋设备</t>
  </si>
  <si>
    <t>立 9m 以下水泥杆 综合土</t>
  </si>
  <si>
    <t>立 11m 以下水泥杆 综合土</t>
  </si>
  <si>
    <t>汽车式起重机（5t）</t>
  </si>
  <si>
    <t>缠绕机</t>
  </si>
  <si>
    <t>抽水机</t>
  </si>
  <si>
    <t>电缆拖车</t>
  </si>
  <si>
    <t>载重汽车 (5t)</t>
  </si>
  <si>
    <t>气流敷设设备(敷设微管微缆)</t>
  </si>
  <si>
    <t>载重汽车 （5t）</t>
  </si>
  <si>
    <t>汽车式起重机 （5t）</t>
  </si>
  <si>
    <t>燃油式空气压缩机 (含风镐)</t>
  </si>
  <si>
    <t>真空泵</t>
  </si>
  <si>
    <t>汽油发电机（10kW）</t>
  </si>
  <si>
    <t>汽油发电机 10kW</t>
  </si>
  <si>
    <t>汽车式起重机 (5t)</t>
  </si>
  <si>
    <t>汽车式起重机 (5t）</t>
  </si>
  <si>
    <t>汽车式起重机 （5t)</t>
  </si>
  <si>
    <t>交流弧焊机 (21kVA)</t>
  </si>
  <si>
    <t>光纤熔接机</t>
  </si>
  <si>
    <t>带状光纤熔接机</t>
  </si>
  <si>
    <t>汽油发电机 (10kW)</t>
  </si>
  <si>
    <t>TSY5-027拆</t>
  </si>
  <si>
    <t>交流弧焊机</t>
  </si>
  <si>
    <t>合   计</t>
  </si>
  <si>
    <t>建筑安装工程仪器仪表使用费用预算表（表三）丙</t>
  </si>
  <si>
    <t>台班</t>
  </si>
  <si>
    <t>地下管线探测仪</t>
  </si>
  <si>
    <t>激光测距仪</t>
  </si>
  <si>
    <t>GPS 定位仪</t>
  </si>
  <si>
    <t>偏振模色散测试仪</t>
  </si>
  <si>
    <t>光时域反射仪</t>
  </si>
  <si>
    <t>对地绝缘探测仪</t>
  </si>
  <si>
    <t>有毒有害气体检测仪</t>
  </si>
  <si>
    <t>可燃气体检测仪</t>
  </si>
  <si>
    <t>稳定光源</t>
  </si>
  <si>
    <t>光功率计</t>
  </si>
  <si>
    <t>光回波损耗测试仪 (OLTS)</t>
  </si>
  <si>
    <t>综合布线线路分析仪</t>
  </si>
  <si>
    <t>合同价</t>
  </si>
  <si>
    <t>光缆穿测费</t>
  </si>
  <si>
    <t>每箱</t>
  </si>
  <si>
    <t>小   计1</t>
  </si>
  <si>
    <t>招标协议价</t>
  </si>
  <si>
    <t>带状光缆接续</t>
  </si>
  <si>
    <t>带</t>
  </si>
  <si>
    <t>普通光缆成端</t>
  </si>
  <si>
    <t>光缆接头接续12芯以下</t>
  </si>
  <si>
    <t>光缆接头接续12芯及以上</t>
  </si>
  <si>
    <t>光缆接头接续96芯以下</t>
  </si>
  <si>
    <t>小   计2</t>
  </si>
  <si>
    <t>估列</t>
  </si>
  <si>
    <t>敷设暗管暗线（五类缆）</t>
  </si>
  <si>
    <t>户</t>
  </si>
  <si>
    <t xml:space="preserve">20米以下 </t>
  </si>
  <si>
    <t>20米以上至40米以下</t>
  </si>
  <si>
    <t>40米以上</t>
  </si>
  <si>
    <t>敷设明管暗线（户线)</t>
  </si>
  <si>
    <t>敷设明管（楼内安装明管）（含重直打墙洞）</t>
  </si>
  <si>
    <t>敷设明管（弱电井（竖井）的楼宇安装明管）</t>
  </si>
  <si>
    <t>敷设明管或暗管内皮线光缆</t>
  </si>
  <si>
    <t>入户墙体打洞</t>
  </si>
  <si>
    <t>Φ12.5mm（外径）×30cm（长）</t>
  </si>
  <si>
    <t>皮线光缆成端（热熔）</t>
  </si>
  <si>
    <t>ODF架至用户侧调纤</t>
  </si>
  <si>
    <t>FTTH工程完工后进行业务穿测</t>
  </si>
  <si>
    <t>机械顶管（包工包料）</t>
  </si>
  <si>
    <t>米</t>
  </si>
  <si>
    <t>新做40*70沟槽</t>
  </si>
  <si>
    <t>新做90*120手孔</t>
  </si>
  <si>
    <t>开挖破水泥、柏油路面等</t>
  </si>
  <si>
    <t>管道段维修</t>
  </si>
  <si>
    <t>光缆交接箱基座（包工包料）</t>
  </si>
  <si>
    <t>576芯以下</t>
  </si>
  <si>
    <t>288芯以下</t>
  </si>
  <si>
    <t>敷设PVC塑料管及接头包封(1*1)1孔</t>
  </si>
  <si>
    <t>开挖主管道沟(深0.8-1.2m)</t>
  </si>
  <si>
    <t>小   计3</t>
  </si>
  <si>
    <t>国内器材预算表（表四）甲</t>
  </si>
  <si>
    <t>名称</t>
  </si>
  <si>
    <t>规格程式</t>
  </si>
  <si>
    <t>合计（元）</t>
  </si>
  <si>
    <t>备注</t>
  </si>
  <si>
    <t>含税价（元）</t>
  </si>
  <si>
    <t>光缆-GYTA-单模G.652D-4芯</t>
  </si>
  <si>
    <t>皮长公里</t>
  </si>
  <si>
    <t>831.117293</t>
  </si>
  <si>
    <t>J05010303085</t>
  </si>
  <si>
    <t>普通光缆</t>
  </si>
  <si>
    <t>光缆-GYTA-单模G.652D-6芯</t>
  </si>
  <si>
    <t>889.117293</t>
  </si>
  <si>
    <t>J05010303089</t>
  </si>
  <si>
    <t>光缆-GYTA-单模G.652D-8芯</t>
  </si>
  <si>
    <t>975.791884</t>
  </si>
  <si>
    <t>J05010303093</t>
  </si>
  <si>
    <t>光缆-GYTA-单模G.652D-12芯</t>
  </si>
  <si>
    <t>1091.791884</t>
  </si>
  <si>
    <t>J05010303103</t>
  </si>
  <si>
    <t>光缆-GYTA-单模G.652D-24芯</t>
  </si>
  <si>
    <t>1490.31</t>
  </si>
  <si>
    <t>J05010303120</t>
  </si>
  <si>
    <t>光缆-GYTA-单模G.652D-36芯</t>
  </si>
  <si>
    <t>1982.318403</t>
  </si>
  <si>
    <t>J05010303126</t>
  </si>
  <si>
    <t>光缆-GYTA-单模G.652D-48芯</t>
  </si>
  <si>
    <t>2555.108133</t>
  </si>
  <si>
    <t>J05010303129</t>
  </si>
  <si>
    <t>光缆-GYTA-单模G.652D-72芯</t>
  </si>
  <si>
    <t>3514.660191</t>
  </si>
  <si>
    <t>J05010303138</t>
  </si>
  <si>
    <t>光缆-GYTA-单模G.652D-96芯</t>
  </si>
  <si>
    <t>4604.161365</t>
  </si>
  <si>
    <t>J05010303147</t>
  </si>
  <si>
    <t>光缆-GYTA-单模G.652D-144芯</t>
  </si>
  <si>
    <t>6786.658677</t>
  </si>
  <si>
    <t>J05010303157</t>
  </si>
  <si>
    <t>光缆-GYTA-单模G.652D-168芯</t>
  </si>
  <si>
    <t>7602.361194</t>
  </si>
  <si>
    <t>J05010303161</t>
  </si>
  <si>
    <t>光缆-GYTA-单模G.652D-240芯</t>
  </si>
  <si>
    <t>10320.169593</t>
  </si>
  <si>
    <t>J05010303173</t>
  </si>
  <si>
    <t>光缆-GYXTS-单模G.652D-4芯</t>
  </si>
  <si>
    <t>光缆-GYXTS-单模G.652D-6芯</t>
  </si>
  <si>
    <t>光缆-GYXTS-单模G.652D-8芯</t>
  </si>
  <si>
    <t>光缆-GYXTS-单模G.652D-12芯</t>
  </si>
  <si>
    <t>光缆-GYXTS-单模G.652D-24芯</t>
  </si>
  <si>
    <t>光缆-GYXTS-单模G.652D-36芯</t>
  </si>
  <si>
    <t>光缆-GYXTS-单模G.652D-48芯</t>
  </si>
  <si>
    <t>光缆-GYTS-单模G.652D-72芯</t>
  </si>
  <si>
    <t>J05010303216</t>
  </si>
  <si>
    <t>普通光缆（防鼠咬）</t>
  </si>
  <si>
    <t>光缆-GYXTS-单模G.652D-96芯</t>
  </si>
  <si>
    <t>光缆-GYTS-单模G.652D-144芯</t>
  </si>
  <si>
    <t>6854.651613</t>
  </si>
  <si>
    <t>J05010303228</t>
  </si>
  <si>
    <t>光缆-GYTS-单模G.652D-168芯</t>
  </si>
  <si>
    <t>7708.798734</t>
  </si>
  <si>
    <t>J05010303232</t>
  </si>
  <si>
    <t>光缆-GYTA53-单模G.652D-8芯</t>
  </si>
  <si>
    <t>1683.442663</t>
  </si>
  <si>
    <t>J05010303310</t>
  </si>
  <si>
    <t>普通铠装光缆</t>
  </si>
  <si>
    <t>光缆-GYTA53-单模G.652D-12芯</t>
  </si>
  <si>
    <t>1799.442663</t>
  </si>
  <si>
    <t>J05010303314</t>
  </si>
  <si>
    <t>光缆-GYTA53-单模G.652D-18芯</t>
  </si>
  <si>
    <t>2004.579615</t>
  </si>
  <si>
    <t>J05010303321</t>
  </si>
  <si>
    <t>光缆-GYTA53-单模G.652D-24芯</t>
  </si>
  <si>
    <t>2187.475887</t>
  </si>
  <si>
    <t>J05010303326</t>
  </si>
  <si>
    <t>光缆-GYTA53-单模G.652D-36芯</t>
  </si>
  <si>
    <t>2590.680432</t>
  </si>
  <si>
    <t>J05010303333</t>
  </si>
  <si>
    <t>光缆-GYTA53-单模G.652D-48芯</t>
  </si>
  <si>
    <t>3253.06833</t>
  </si>
  <si>
    <t>J05010303340</t>
  </si>
  <si>
    <t>光缆-GYTA53-单模G.652D-72芯</t>
  </si>
  <si>
    <t>4215.559335</t>
  </si>
  <si>
    <t>J05010303351</t>
  </si>
  <si>
    <t>光缆-GYTA53-单模G.652D-96芯</t>
  </si>
  <si>
    <t>5483.462535</t>
  </si>
  <si>
    <t>J05010303354</t>
  </si>
  <si>
    <t>光缆-GYFTY-单模G.652D-4芯</t>
  </si>
  <si>
    <t>866.066933</t>
  </si>
  <si>
    <t>J05010303648</t>
  </si>
  <si>
    <t>无加强芯光缆</t>
  </si>
  <si>
    <t>光缆-GYFTY-单模G.652D-6芯</t>
  </si>
  <si>
    <t>924.066933</t>
  </si>
  <si>
    <t>J05010303649</t>
  </si>
  <si>
    <t>光缆-GYFTY-单模G.652D-8芯</t>
  </si>
  <si>
    <t>1022.576743</t>
  </si>
  <si>
    <t>J05010302908</t>
  </si>
  <si>
    <t>光缆-GYFTY-单模G.652D-12芯</t>
  </si>
  <si>
    <t>1138.576743</t>
  </si>
  <si>
    <t>J05010302912</t>
  </si>
  <si>
    <t>光缆-GYFTY-单模G.652D-24芯</t>
  </si>
  <si>
    <t>1563.465951</t>
  </si>
  <si>
    <t>J05010302915</t>
  </si>
  <si>
    <t>光缆-GYFTY-单模G.652D-36芯</t>
  </si>
  <si>
    <t>2009.642667</t>
  </si>
  <si>
    <t>J05010302917</t>
  </si>
  <si>
    <t>光缆-GYFTY-单模G.652D-48芯</t>
  </si>
  <si>
    <t>2522.938578</t>
  </si>
  <si>
    <t>J05010302921</t>
  </si>
  <si>
    <t>光缆-GYFTY-单模G.652D-72芯</t>
  </si>
  <si>
    <t>3404.17167</t>
  </si>
  <si>
    <t>J05010302927</t>
  </si>
  <si>
    <t>GYTA53(不锈钢带)-4芯</t>
  </si>
  <si>
    <t>2306.70698</t>
  </si>
  <si>
    <t>J05010303060</t>
  </si>
  <si>
    <t>不锈钢带铠装光缆</t>
  </si>
  <si>
    <t>GYTA53(不锈钢带)-6芯</t>
  </si>
  <si>
    <t>2364.70698</t>
  </si>
  <si>
    <t>J05010303065</t>
  </si>
  <si>
    <t>GYTA53(不锈钢带)-8芯</t>
  </si>
  <si>
    <t>2475.13144</t>
  </si>
  <si>
    <t>J05010303068</t>
  </si>
  <si>
    <t>GYTA53(不锈钢带)-12芯</t>
  </si>
  <si>
    <t>2591.13144</t>
  </si>
  <si>
    <t>J05010303072</t>
  </si>
  <si>
    <t>GYTA53(不锈钢带)-18芯</t>
  </si>
  <si>
    <t>2811.360282</t>
  </si>
  <si>
    <t>J05010303079</t>
  </si>
  <si>
    <t>GYTA53(不锈钢带)-24芯</t>
  </si>
  <si>
    <t>3038.896776</t>
  </si>
  <si>
    <t>J05010303082</t>
  </si>
  <si>
    <t>GYTA53(不锈钢带)-36芯</t>
  </si>
  <si>
    <t>3508.74393</t>
  </si>
  <si>
    <t>J05010303087</t>
  </si>
  <si>
    <t>GYTA53(不锈钢带)-48芯</t>
  </si>
  <si>
    <t>4188.844941</t>
  </si>
  <si>
    <t>J05010303091</t>
  </si>
  <si>
    <t>GYTA53(不锈钢带)-72芯</t>
  </si>
  <si>
    <t>5368.897455</t>
  </si>
  <si>
    <t>J05010303095</t>
  </si>
  <si>
    <t>GYTA53(不锈钢带)-96芯</t>
  </si>
  <si>
    <t>6670.479399</t>
  </si>
  <si>
    <t>J05010303098</t>
  </si>
  <si>
    <t>光缆-GYDTA-单模G.652D-96芯</t>
  </si>
  <si>
    <t>5744.790525</t>
  </si>
  <si>
    <t>J05010303480</t>
  </si>
  <si>
    <t>带状光缆</t>
  </si>
  <si>
    <t>光缆-GYDTA-单模G.652D-144芯</t>
  </si>
  <si>
    <t>7590.500397</t>
  </si>
  <si>
    <t>J05010303489</t>
  </si>
  <si>
    <t>光缆-GYDTA-单模G.652D-168芯</t>
  </si>
  <si>
    <t>8612.882376</t>
  </si>
  <si>
    <t>J05010303492</t>
  </si>
  <si>
    <t>光缆-GYDTA-单模G.652D-240芯</t>
  </si>
  <si>
    <t>11383.51239</t>
  </si>
  <si>
    <t>J05010303504</t>
  </si>
  <si>
    <t>光缆-GYDTA-单模G.652D-288芯</t>
  </si>
  <si>
    <t>13199.435637</t>
  </si>
  <si>
    <t>J05010303512</t>
  </si>
  <si>
    <t>蝶形引入光缆</t>
  </si>
  <si>
    <t>GJYXCH-1B6</t>
  </si>
  <si>
    <t>千米</t>
  </si>
  <si>
    <t>J05010400221</t>
  </si>
  <si>
    <t>省模板材料，建议不要用</t>
  </si>
  <si>
    <t>GJYXFCH-1B6</t>
  </si>
  <si>
    <t>J05010400224</t>
  </si>
  <si>
    <t xml:space="preserve">通信电源用阻燃软电缆            </t>
  </si>
  <si>
    <t>1.5-ZA-RVV-二芯</t>
  </si>
  <si>
    <t>J05030201969</t>
  </si>
  <si>
    <t xml:space="preserve">铝芯电力电缆                </t>
  </si>
  <si>
    <t>VLV-2×10MM</t>
  </si>
  <si>
    <t>L05030204295</t>
  </si>
  <si>
    <t>尾纤</t>
  </si>
  <si>
    <t>FC-FC-3米</t>
  </si>
  <si>
    <t>J05061405153_JX0003</t>
  </si>
  <si>
    <t>SC-SC-3米</t>
  </si>
  <si>
    <t>J05061405153_JX0008</t>
  </si>
  <si>
    <t>FC-SC-3米</t>
  </si>
  <si>
    <t>J05061405153_JX0013</t>
  </si>
  <si>
    <t>光纤热熔管/单芯</t>
  </si>
  <si>
    <t>J05050100044</t>
  </si>
  <si>
    <t>通信杆-ф150×6m</t>
  </si>
  <si>
    <t>水泥电杆-Φ130mm-6米</t>
  </si>
  <si>
    <t>J05070200778</t>
  </si>
  <si>
    <t>通信杆-ф150×7m</t>
  </si>
  <si>
    <t>通信杆-ф150×8m</t>
  </si>
  <si>
    <t>J05070200776</t>
  </si>
  <si>
    <t>通信杆-ф150×9m</t>
  </si>
  <si>
    <t>通信杆-ф150×10m</t>
  </si>
  <si>
    <t>增高架</t>
  </si>
  <si>
    <t>双槽钢-2000×50×50×5mm</t>
  </si>
  <si>
    <t>J05070102924</t>
  </si>
  <si>
    <t>单杆圆形站台</t>
  </si>
  <si>
    <t>大号</t>
  </si>
  <si>
    <t>付</t>
  </si>
  <si>
    <t>L01130301732</t>
  </si>
  <si>
    <t xml:space="preserve">交接箱站台 </t>
  </si>
  <si>
    <t>大号单面</t>
  </si>
  <si>
    <t>J05070103194</t>
  </si>
  <si>
    <t>大号双面</t>
  </si>
  <si>
    <t>J05070103195</t>
  </si>
  <si>
    <t>水泥拉线盘</t>
  </si>
  <si>
    <t>LP600*400*150</t>
  </si>
  <si>
    <t>J05070200731</t>
  </si>
  <si>
    <t>单吊线抱箍</t>
  </si>
  <si>
    <t>144×50×8m/m</t>
  </si>
  <si>
    <t>J05070102873</t>
  </si>
  <si>
    <t>164×50×8m/m</t>
  </si>
  <si>
    <t>J05070103498_JX0003</t>
  </si>
  <si>
    <t>拉线抱箍</t>
  </si>
  <si>
    <t>J05070103498_JX0004</t>
  </si>
  <si>
    <t>双吊线抱箍</t>
  </si>
  <si>
    <t>J05070102532</t>
  </si>
  <si>
    <t>塑托挂钩-电缆-35mm</t>
  </si>
  <si>
    <t>J05070103083</t>
  </si>
  <si>
    <t>塑托挂钩-电缆-45mm</t>
  </si>
  <si>
    <t>J05070103084</t>
  </si>
  <si>
    <t>电缆挂钩-65m/m铝托</t>
  </si>
  <si>
    <t>J05070103077</t>
  </si>
  <si>
    <t>拉线地锚棒</t>
  </si>
  <si>
    <t>φ16×1800</t>
  </si>
  <si>
    <t>J05070102515</t>
  </si>
  <si>
    <t>地线棒-16×1500mm</t>
  </si>
  <si>
    <t>地线棒-12×1800</t>
  </si>
  <si>
    <t>J05070102838</t>
  </si>
  <si>
    <t>U型抱箍（2个）</t>
  </si>
  <si>
    <t>1:32SMC室外楼道箱抱杆使用</t>
  </si>
  <si>
    <t xml:space="preserve">个  </t>
  </si>
  <si>
    <t>L05070106801</t>
  </si>
  <si>
    <t>钢担U型抱箍</t>
  </si>
  <si>
    <t>R=75</t>
  </si>
  <si>
    <t>J05070102538</t>
  </si>
  <si>
    <t>二线角钢担</t>
  </si>
  <si>
    <t>400*40*40*4</t>
  </si>
  <si>
    <t>L05070106499</t>
  </si>
  <si>
    <t>镀锌钢绞线</t>
  </si>
  <si>
    <t>7*2.2</t>
  </si>
  <si>
    <t>公斤</t>
  </si>
  <si>
    <t>J05070103313</t>
  </si>
  <si>
    <t>7*2.6</t>
  </si>
  <si>
    <t>J05070103319</t>
  </si>
  <si>
    <t>铁线</t>
  </si>
  <si>
    <t>1.5mm</t>
  </si>
  <si>
    <t>J05070102828</t>
  </si>
  <si>
    <t>3.0mm</t>
  </si>
  <si>
    <t>J05070102506</t>
  </si>
  <si>
    <t>4.0mm</t>
  </si>
  <si>
    <t>J05070102826</t>
  </si>
  <si>
    <t>拉线衬环</t>
  </si>
  <si>
    <t>三股</t>
  </si>
  <si>
    <t>只</t>
  </si>
  <si>
    <t>J05070102552</t>
  </si>
  <si>
    <t>五股</t>
  </si>
  <si>
    <t>J05070102553</t>
  </si>
  <si>
    <t>拉线隔电子</t>
  </si>
  <si>
    <t>J-45</t>
  </si>
  <si>
    <t>J05070102450</t>
  </si>
  <si>
    <t>跨路警示标牌-400mm×150mm</t>
  </si>
  <si>
    <t>400mm×150mm</t>
  </si>
  <si>
    <t>J05070400073</t>
  </si>
  <si>
    <t>拉线标志保护管</t>
  </si>
  <si>
    <t>反光漆</t>
  </si>
  <si>
    <t>J05070102611</t>
  </si>
  <si>
    <t>三线交叉保护套(硬)</t>
  </si>
  <si>
    <t>J05070300189</t>
  </si>
  <si>
    <t>光缆盘留支架</t>
  </si>
  <si>
    <t>650×650mm</t>
  </si>
  <si>
    <t>J05062101241</t>
  </si>
  <si>
    <t>U型钢绞线卡子-10m/m</t>
  </si>
  <si>
    <t>J05070102846</t>
  </si>
  <si>
    <t>U型钢绞线卡子-8m/m</t>
  </si>
  <si>
    <t>J05070102848</t>
  </si>
  <si>
    <t>三眼单槽夹板</t>
  </si>
  <si>
    <t>142×42×24</t>
  </si>
  <si>
    <t>J05070103498_JX0013</t>
  </si>
  <si>
    <t>三眼双槽夹板</t>
  </si>
  <si>
    <t>J05070103498_JX0012</t>
  </si>
  <si>
    <t>塑料电缆卡</t>
  </si>
  <si>
    <t>6#</t>
  </si>
  <si>
    <t>J05070600015</t>
  </si>
  <si>
    <t>线卡-10#</t>
  </si>
  <si>
    <t>J05070103140</t>
  </si>
  <si>
    <t>线卡-12#</t>
  </si>
  <si>
    <t>J05070103141</t>
  </si>
  <si>
    <t>线卡-16#</t>
  </si>
  <si>
    <t>J05070103143</t>
  </si>
  <si>
    <t>线卡-18#</t>
  </si>
  <si>
    <t>线卡-20#</t>
  </si>
  <si>
    <t>J05070103145</t>
  </si>
  <si>
    <t>线卡-25#</t>
  </si>
  <si>
    <t>线卡-32#</t>
  </si>
  <si>
    <t>压线卡</t>
  </si>
  <si>
    <t>7#</t>
  </si>
  <si>
    <t>隔电子</t>
  </si>
  <si>
    <t>小号直角</t>
  </si>
  <si>
    <t>拉攀</t>
  </si>
  <si>
    <t>一号</t>
  </si>
  <si>
    <t>J05070102561</t>
  </si>
  <si>
    <t>三沟隔电子</t>
  </si>
  <si>
    <t>J05070102863</t>
  </si>
  <si>
    <t>二号拉攀</t>
  </si>
  <si>
    <t>J05070102562</t>
  </si>
  <si>
    <t>突出支架</t>
  </si>
  <si>
    <t>大号8*50</t>
  </si>
  <si>
    <t>J05070102572</t>
  </si>
  <si>
    <t>小号8*50</t>
  </si>
  <si>
    <t>J05070102573</t>
  </si>
  <si>
    <t>波纹柔管</t>
  </si>
  <si>
    <t>ф16mm</t>
  </si>
  <si>
    <t>J05080201695</t>
  </si>
  <si>
    <t>ф20mm</t>
  </si>
  <si>
    <t>J05080201687</t>
  </si>
  <si>
    <t>ф25</t>
  </si>
  <si>
    <t>J05080201688</t>
  </si>
  <si>
    <t>光缆保护管</t>
  </si>
  <si>
    <t>L05070300422</t>
  </si>
  <si>
    <t>机电工具</t>
  </si>
  <si>
    <t>黑胶布</t>
  </si>
  <si>
    <t>L10150200721</t>
  </si>
  <si>
    <t>防护类辅材</t>
  </si>
  <si>
    <t>封堵胶泥</t>
  </si>
  <si>
    <t>J05080201737</t>
  </si>
  <si>
    <t>PE半硬塑料管</t>
  </si>
  <si>
    <t>Φ50/40</t>
  </si>
  <si>
    <t>J05080201489</t>
  </si>
  <si>
    <t>PE子管</t>
  </si>
  <si>
    <t>32mm×28mm</t>
  </si>
  <si>
    <t>J05080201514</t>
  </si>
  <si>
    <t>PVC双壁波纹管</t>
  </si>
  <si>
    <t>110/100SVBY</t>
  </si>
  <si>
    <t>J05080201512</t>
  </si>
  <si>
    <t>PVC实壁管（单孔管）</t>
  </si>
  <si>
    <t>Φ16/12</t>
  </si>
  <si>
    <t>J05080202003</t>
  </si>
  <si>
    <t>Φ20/16</t>
  </si>
  <si>
    <t>J05080202006</t>
  </si>
  <si>
    <t>Φ25/21</t>
  </si>
  <si>
    <t>J05080202008</t>
  </si>
  <si>
    <t>Φ32/28</t>
  </si>
  <si>
    <t>J05080201495</t>
  </si>
  <si>
    <t>镀锌钢管</t>
  </si>
  <si>
    <t>φ50</t>
  </si>
  <si>
    <t>J05080300342</t>
  </si>
  <si>
    <t>φ80</t>
  </si>
  <si>
    <t>J05080300303</t>
  </si>
  <si>
    <t>镀锌钢管管卡</t>
  </si>
  <si>
    <t>J05080300318</t>
  </si>
  <si>
    <t>钢管直接头</t>
  </si>
  <si>
    <t>J05080300307</t>
  </si>
  <si>
    <t>φ100</t>
  </si>
  <si>
    <t>J05080300305</t>
  </si>
  <si>
    <t>J05080300302</t>
  </si>
  <si>
    <t>光缆配线箱</t>
  </si>
  <si>
    <t>光缆配线箱-壁挂式-450×400×120mm-48芯</t>
  </si>
  <si>
    <t>J05050500035</t>
  </si>
  <si>
    <t>室外 72芯</t>
  </si>
  <si>
    <t>L05050500222</t>
  </si>
  <si>
    <t>室外 96芯</t>
  </si>
  <si>
    <t>J05050500031</t>
  </si>
  <si>
    <t>光纤终端盒</t>
  </si>
  <si>
    <t>光纤终端盒-挂墙式-直熔-12芯</t>
  </si>
  <si>
    <t>J05050300082</t>
  </si>
  <si>
    <t>光纤终端盒-挂墙式-直熔-24芯</t>
  </si>
  <si>
    <t>J05050300083</t>
  </si>
  <si>
    <t>光缆接头盒</t>
  </si>
  <si>
    <t>GPJ 二进二出 12芯</t>
  </si>
  <si>
    <t>J05050400973</t>
  </si>
  <si>
    <t>GPJ 二进二出 24芯</t>
  </si>
  <si>
    <t>J05050400974</t>
  </si>
  <si>
    <t>GPJ 二进二出 48芯</t>
  </si>
  <si>
    <t>J05050400976</t>
  </si>
  <si>
    <t>3M 2178 36芯</t>
  </si>
  <si>
    <t>J05050400900</t>
  </si>
  <si>
    <t>3M 2178C 72芯</t>
  </si>
  <si>
    <t>3M 2178C 168芯</t>
  </si>
  <si>
    <t>估价</t>
  </si>
  <si>
    <t>3M 2178C 240芯</t>
  </si>
  <si>
    <t>皮缆及光缆两用接头盒</t>
  </si>
  <si>
    <t>GJS-SPW202</t>
  </si>
  <si>
    <t>光缆交接箱</t>
  </si>
  <si>
    <t>光缆交接箱（144芯SMC箱体）满配 SC</t>
  </si>
  <si>
    <t>J05050100860_JX0030</t>
  </si>
  <si>
    <t>（144芯SMC箱体）满配 FC</t>
  </si>
  <si>
    <t>J05050100860_JX0013</t>
  </si>
  <si>
    <t>（288芯SMC箱体）满配 SC</t>
  </si>
  <si>
    <t>J05050100860_JX0028</t>
  </si>
  <si>
    <t>（288芯SMC箱体）满配 FC</t>
  </si>
  <si>
    <t>J05050100860_JX0012</t>
  </si>
  <si>
    <t>（576芯双面SMC箱体）半配 FC</t>
  </si>
  <si>
    <t>壁挂式免跳接室外光缆交接箱</t>
  </si>
  <si>
    <t>72芯SMC箱体</t>
  </si>
  <si>
    <t>J05050100860_JX0009</t>
  </si>
  <si>
    <t>144芯SMC箱体</t>
  </si>
  <si>
    <t>J05050100860_JX0011</t>
  </si>
  <si>
    <t>免跳接室外光缆交接箱</t>
  </si>
  <si>
    <t>288芯SMC箱体（半配）</t>
  </si>
  <si>
    <t>J05050100860_JX0007</t>
  </si>
  <si>
    <t>288芯SMC箱体（满配）</t>
  </si>
  <si>
    <t>J05050100860_JX0006</t>
  </si>
  <si>
    <t>576芯双面SMC箱体 （半配）</t>
  </si>
  <si>
    <t>J05050100860_JX0032</t>
  </si>
  <si>
    <t>日海分光器</t>
  </si>
  <si>
    <t>光交接箱NTM-SA1模块（含光分器1：4，FC适配器）</t>
  </si>
  <si>
    <t>J05061100694</t>
  </si>
  <si>
    <t>光交接箱NTM-SA1模块（含光分器1：8，FC适配器）</t>
  </si>
  <si>
    <t>J05061100695</t>
  </si>
  <si>
    <t>光交接箱型光分路器</t>
  </si>
  <si>
    <t>光交接箱NTM-SA1模块（含光分器1：16，FC适配器）</t>
  </si>
  <si>
    <t>L05050200848</t>
  </si>
  <si>
    <t>光交接箱NTM-SA1模块（含光分器1：32，FC适配器）</t>
  </si>
  <si>
    <t>L05050200849</t>
  </si>
  <si>
    <t>1：1X8SA12尾纤分路器模块盒</t>
  </si>
  <si>
    <t>1：8</t>
  </si>
  <si>
    <t>J05061100707</t>
  </si>
  <si>
    <t>1X32SA12尾纤分路器模块盒</t>
  </si>
  <si>
    <t>1：32</t>
  </si>
  <si>
    <t>J05061100709</t>
  </si>
  <si>
    <t>1X4SA12尾纤分路器模块盒</t>
  </si>
  <si>
    <t>1：4</t>
  </si>
  <si>
    <t>J05061100706</t>
  </si>
  <si>
    <t>1×4插片式光分路器</t>
  </si>
  <si>
    <t>1×4插片式,SC/UPC</t>
  </si>
  <si>
    <t>J05061100148</t>
  </si>
  <si>
    <t>1×8插片式光分路器</t>
  </si>
  <si>
    <t>1×8插片式,SC/UPC</t>
  </si>
  <si>
    <t>J05061100224</t>
  </si>
  <si>
    <t>1×16插片式光分路器</t>
  </si>
  <si>
    <t>1×16插片式,SC/UPC</t>
  </si>
  <si>
    <t>J05061100037</t>
  </si>
  <si>
    <t>1×32插片式光分路器</t>
  </si>
  <si>
    <t>1×32插片式,SC/UPC</t>
  </si>
  <si>
    <t>J05061100106</t>
  </si>
  <si>
    <t>熔纤托盘12芯</t>
  </si>
  <si>
    <t>J05050100860_JX0045</t>
  </si>
  <si>
    <t>现场连接器-SC插头</t>
  </si>
  <si>
    <t>6040027</t>
  </si>
  <si>
    <t>J05061300052</t>
  </si>
  <si>
    <t>皮线光缆对接冷接子</t>
  </si>
  <si>
    <t>HML925BP</t>
  </si>
  <si>
    <t>连接器</t>
  </si>
  <si>
    <t>光纤快速连接器-连面板</t>
  </si>
  <si>
    <t>适配器</t>
  </si>
  <si>
    <t>FC-FC</t>
  </si>
  <si>
    <t>J05061403524</t>
  </si>
  <si>
    <t>FC-SC</t>
  </si>
  <si>
    <t>J05061400034</t>
  </si>
  <si>
    <t>过路盒</t>
  </si>
  <si>
    <t>J05062101173</t>
  </si>
  <si>
    <t>日海分光器单元箱</t>
  </si>
  <si>
    <t>S01 A1单元箱体</t>
  </si>
  <si>
    <t>L05050200860</t>
  </si>
  <si>
    <t>壁挂式四槽塑模光分路箱（室内型）</t>
  </si>
  <si>
    <t>（1:32）（塑模标配）</t>
  </si>
  <si>
    <t>J05050200211</t>
  </si>
  <si>
    <t>壁挂式二槽塑模光分路箱（室内型）</t>
  </si>
  <si>
    <t>（1:16）（塑模标配）</t>
  </si>
  <si>
    <t>J05050200208</t>
  </si>
  <si>
    <t>壁挂式24芯塑模光配线箱（室内型）</t>
  </si>
  <si>
    <t>（24芯）（塑模标配）</t>
  </si>
  <si>
    <t>J05050500039</t>
  </si>
  <si>
    <t>壁挂式四槽塑模光分路箱（室外型）</t>
  </si>
  <si>
    <t>J05050200202</t>
  </si>
  <si>
    <t>壁挂式二槽塑模光分路箱（室外型）</t>
  </si>
  <si>
    <t>J05050200200</t>
  </si>
  <si>
    <t>壁挂式四槽塑模光分路箱（抱杆型）</t>
  </si>
  <si>
    <t>壁挂式二槽塑模光分路箱（抱杆型）</t>
  </si>
  <si>
    <t>镀锌膨胀螺栓</t>
  </si>
  <si>
    <t>12×100</t>
  </si>
  <si>
    <t>J05070102588</t>
  </si>
  <si>
    <t>CTGPX09PODF机架</t>
  </si>
  <si>
    <t>2000mm×840mm×300mm</t>
  </si>
  <si>
    <t>J05060600034</t>
  </si>
  <si>
    <t>ODF框</t>
  </si>
  <si>
    <t>72芯</t>
  </si>
  <si>
    <t>框</t>
  </si>
  <si>
    <t>J05060600780_JX0005</t>
  </si>
  <si>
    <t>ODF框/24芯</t>
  </si>
  <si>
    <t>J05060600780_JX0003</t>
  </si>
  <si>
    <t>尼龙扎带</t>
  </si>
  <si>
    <t>5*200</t>
  </si>
  <si>
    <t>J05062101080</t>
  </si>
  <si>
    <t>镀锌铁线-3.0mm-B(厚)级</t>
  </si>
  <si>
    <t>-</t>
  </si>
  <si>
    <t>单吊线抱箍-164×50×8mm</t>
  </si>
  <si>
    <t>拉线抱箍-164×50×8mm</t>
  </si>
  <si>
    <t>挂钩-电缆-45mm-普通</t>
  </si>
  <si>
    <t>拉线地锚-16×1800mm</t>
  </si>
  <si>
    <t>地线棒-16×1800mm</t>
  </si>
  <si>
    <t>线路铁件-镀锌膨胀螺栓-12×100mm</t>
  </si>
  <si>
    <t>拉线衬环-五股</t>
  </si>
  <si>
    <t>水泥电杆-Φ150mm-7米</t>
  </si>
  <si>
    <t>J05070200777</t>
  </si>
  <si>
    <t>线路铁件-拉线警示护套-硬质</t>
  </si>
  <si>
    <t xml:space="preserve"> 三眼单槽夹板 </t>
  </si>
  <si>
    <t>J05070102495</t>
  </si>
  <si>
    <t>景德镇常用材料</t>
  </si>
  <si>
    <t xml:space="preserve"> 室内外电缆分线盒、箱-铝合金-壁挂式-20对XF0(带锁) </t>
  </si>
  <si>
    <t>J05040200125</t>
  </si>
  <si>
    <t xml:space="preserve"> 室内外电缆分线盒、箱-铝合金-壁挂式-50对XF0(带锁) </t>
  </si>
  <si>
    <t>J05040200127</t>
  </si>
  <si>
    <t xml:space="preserve"> 线路铁件-双槽钢-2000×50×50×5mm </t>
  </si>
  <si>
    <t>1×8插片式适配器型SC/UPC光分路器</t>
  </si>
  <si>
    <t>5类25对室外阻水电缆</t>
  </si>
  <si>
    <t>L05020401487</t>
  </si>
  <si>
    <t>CT-GPX-T-ODF机架-2000×840×300mm</t>
  </si>
  <si>
    <t>J05060600719</t>
  </si>
  <si>
    <t>CT-GXF09T-12芯熔配一体化托盘</t>
  </si>
  <si>
    <t>J05050100019</t>
  </si>
  <si>
    <t>CT-GXFD-插片式光分路器型-2(36/144壁挂式-1)SMC箱体</t>
  </si>
  <si>
    <t>J05050100727</t>
  </si>
  <si>
    <t>CT-GXFD-插片式光分路器型-4(24/144芯)SMC箱体</t>
  </si>
  <si>
    <t>J05050100744</t>
  </si>
  <si>
    <t>CT-GXFT-144芯SMC箱体</t>
  </si>
  <si>
    <t>J05050100706</t>
  </si>
  <si>
    <t>CT-GXFT-144芯双层不锈钢箱体</t>
  </si>
  <si>
    <t>J05050100711</t>
  </si>
  <si>
    <t>CT-GXFT-288芯SMC箱体</t>
  </si>
  <si>
    <t>J05050100707</t>
  </si>
  <si>
    <t>576芯双面SMC箱体半配</t>
  </si>
  <si>
    <t>上海汇玉</t>
  </si>
  <si>
    <t>FC/UPC-单模连接器插头</t>
  </si>
  <si>
    <t>J05061404459</t>
  </si>
  <si>
    <t>FC/UPC单芯适配器</t>
  </si>
  <si>
    <t>G.657A2单芯单模2mm尾纤</t>
  </si>
  <si>
    <t>J05061400122</t>
  </si>
  <si>
    <t>G.657A2单芯单模3mm尾纤</t>
  </si>
  <si>
    <t>J05061400123</t>
  </si>
  <si>
    <t>ODF-机架机框配置</t>
  </si>
  <si>
    <t>J05060600780</t>
  </si>
  <si>
    <t>ODF配件-CT-GPX-T-存储单元</t>
  </si>
  <si>
    <t>J05060600732</t>
  </si>
  <si>
    <t>ODF配件-CT-GZP-72芯终端熔接一体化机框</t>
  </si>
  <si>
    <t>J05060600734</t>
  </si>
  <si>
    <t>ODF配件-CT-GZP-光缆分支盒-带状</t>
  </si>
  <si>
    <t>J05060600760</t>
  </si>
  <si>
    <t>ODF配件-SC单芯适配器(PC/UPC/APC)-国产</t>
  </si>
  <si>
    <t>J05060600745</t>
  </si>
  <si>
    <t>ODF配件-测试托盘</t>
  </si>
  <si>
    <t>J05060600752</t>
  </si>
  <si>
    <t>ODF配件-光纤保护套管</t>
  </si>
  <si>
    <t>J05060600749</t>
  </si>
  <si>
    <t>ODF配件-光纤热熔管-单芯</t>
  </si>
  <si>
    <t>J05060600737</t>
  </si>
  <si>
    <t>ODF配件-卡具组件</t>
  </si>
  <si>
    <t>J05060600764</t>
  </si>
  <si>
    <t>ODF配件-熔配一体化托盘-12芯</t>
  </si>
  <si>
    <t>J05060600748</t>
  </si>
  <si>
    <t>ODF配件-一体化托盘用SC/(PC/UPC/APC)-0.9束状尾纤</t>
  </si>
  <si>
    <t>J05060600741</t>
  </si>
  <si>
    <t>PE光缆子管-LDPE-外径／内径32/28</t>
  </si>
  <si>
    <t>PVC管管卡-Φ40mm</t>
  </si>
  <si>
    <t>J05080201613</t>
  </si>
  <si>
    <t>PVC管-硅芯管-60/32mm</t>
  </si>
  <si>
    <t>J05080201892</t>
  </si>
  <si>
    <t>PVC管-软质管道光缆保护套管-20.2/19mm</t>
  </si>
  <si>
    <t>J05080201871</t>
  </si>
  <si>
    <t>PVC双壁波纹管-PVC-U-外径／内径100/90</t>
  </si>
  <si>
    <t>J05080201498</t>
  </si>
  <si>
    <t>PVC双壁波纹管-PVC-U-外径／内径110/100</t>
  </si>
  <si>
    <t>J05080201497</t>
  </si>
  <si>
    <t>RJ11水晶头</t>
  </si>
  <si>
    <t>J05020700093</t>
  </si>
  <si>
    <t>RJ45水晶头</t>
  </si>
  <si>
    <t>J05020400423</t>
  </si>
  <si>
    <t>SC/UPC-单模连接器插头</t>
  </si>
  <si>
    <t>J05061404461</t>
  </si>
  <si>
    <t>包扎带</t>
  </si>
  <si>
    <t>J05020600238</t>
  </si>
  <si>
    <t>保护管</t>
  </si>
  <si>
    <t>J05070300187</t>
  </si>
  <si>
    <t>抱箍-1对装,含2个抱箍</t>
  </si>
  <si>
    <t>J05050200166</t>
  </si>
  <si>
    <t>壁挂式免跳接室外光缆交接箱(72芯SMC箱体）</t>
  </si>
  <si>
    <t>L05050102965</t>
  </si>
  <si>
    <t>标牌</t>
  </si>
  <si>
    <t>J05070400107</t>
  </si>
  <si>
    <t>波纹管-HDPE-16×0.30mm</t>
  </si>
  <si>
    <t>J05080201700</t>
  </si>
  <si>
    <t>波纹管-PE型-外径／内径110/90</t>
  </si>
  <si>
    <t>J05080201499</t>
  </si>
  <si>
    <t>单模跳纤-SC/UPC-SC/UPC-双芯3.0mm-2m</t>
  </si>
  <si>
    <t>J05061404627</t>
  </si>
  <si>
    <t>地线棒-12×760mm</t>
  </si>
  <si>
    <t>J05070102839</t>
  </si>
  <si>
    <t>电话用户线-HBSYV1-16MHz-1×2×0.50mm</t>
  </si>
  <si>
    <t>J05020700118</t>
  </si>
  <si>
    <t xml:space="preserve">电源线-RVV-2×1.0mm2 </t>
  </si>
  <si>
    <t>J05030202357</t>
  </si>
  <si>
    <t>吊牌警示牌-电杆标牌</t>
  </si>
  <si>
    <t>J05070400074</t>
  </si>
  <si>
    <t>吊牌警示牌-线路吊牌</t>
  </si>
  <si>
    <t>J05070400075</t>
  </si>
  <si>
    <t>蝶形引入光缆-GJYXCH-单模G.657A2(B6a2)-1芯</t>
  </si>
  <si>
    <t>镀锌单吊线抱箍-164mm</t>
  </si>
  <si>
    <t>J05070102875</t>
  </si>
  <si>
    <t>镀锌钢管-100×4.5mm</t>
  </si>
  <si>
    <t>镀锌钢管-40×3.0mm</t>
  </si>
  <si>
    <t>J05080300356</t>
  </si>
  <si>
    <t>镀锌钢管-50×2.5mm</t>
  </si>
  <si>
    <t>J05080300304</t>
  </si>
  <si>
    <t>镀锌钢管-80×4.0mm</t>
  </si>
  <si>
    <t xml:space="preserve">镀锌钢管管卡-Φ50mm </t>
  </si>
  <si>
    <t>镀锌钢管接头-100×4.5mm</t>
  </si>
  <si>
    <t>镀锌钢绞线-1×7-1370Mpa-B级-2.6mm</t>
  </si>
  <si>
    <t>镀锌钢绞线-1×7-1470MPa-B级-2.2mm</t>
  </si>
  <si>
    <t>J05070103233</t>
  </si>
  <si>
    <t>镀锌钢绞线-1×7-1570MPA-B(厚)级-2.2mm</t>
  </si>
  <si>
    <t>J05070102558</t>
  </si>
  <si>
    <t>镀锌钢绞线-1×7-1570MPA-B(厚)级-2.6mm</t>
  </si>
  <si>
    <t>J05070102559</t>
  </si>
  <si>
    <t>镀锌钢绞线-运保费-1000＜L≤1500</t>
  </si>
  <si>
    <t>J05070103331</t>
  </si>
  <si>
    <t>镀锌拉线抱箍-164mm</t>
  </si>
  <si>
    <t>J05070102888</t>
  </si>
  <si>
    <t>镀锌拉线地锚棒-16×1800mm</t>
  </si>
  <si>
    <t>J05070103487</t>
  </si>
  <si>
    <t>镀锌铁线-4.0mm-B(厚)级</t>
  </si>
  <si>
    <t>J05070102507</t>
  </si>
  <si>
    <t>封堵填充胶泥</t>
  </si>
  <si>
    <t>包</t>
  </si>
  <si>
    <t>杆路配件-蛇形软管-Ф16mm</t>
  </si>
  <si>
    <t>J05062101117</t>
  </si>
  <si>
    <t>挂钩-光缆-35mm</t>
  </si>
  <si>
    <t>J05070103338</t>
  </si>
  <si>
    <t>管道材料-线卡、板</t>
  </si>
  <si>
    <t>光电缆托架穿钉-M16-16×200mm</t>
  </si>
  <si>
    <t>J05070102908</t>
  </si>
  <si>
    <t>光分路器-插片式适配器型-SC/UPC-1×32</t>
  </si>
  <si>
    <t>J05061100640</t>
  </si>
  <si>
    <t>光分路器-插片式适配器型-SC/UPC-1×8</t>
  </si>
  <si>
    <t>J05061100638</t>
  </si>
  <si>
    <t>光分路器-盒式封装-FC/UPC-1×32</t>
  </si>
  <si>
    <t>J05061100697</t>
  </si>
  <si>
    <t>光缆分光分纤盒-16芯-室内</t>
  </si>
  <si>
    <t>光缆分光分纤盒-SMC-16芯</t>
  </si>
  <si>
    <t>光缆接头盒盒体-卧式-12芯</t>
  </si>
  <si>
    <t>光缆接头盒盒体-卧式-144芯</t>
  </si>
  <si>
    <t>J05050400979</t>
  </si>
  <si>
    <t>光缆接头盒盒体-卧式-24芯</t>
  </si>
  <si>
    <t>光缆接头盒盒体-卧式-36芯</t>
  </si>
  <si>
    <t>光缆接头盒盒体-卧式-48芯</t>
  </si>
  <si>
    <t>光缆接头盒盒体-卧式-72芯</t>
  </si>
  <si>
    <t>J05050400977</t>
  </si>
  <si>
    <t>光缆接头盒盒体-卧式-96芯</t>
  </si>
  <si>
    <t>光缆盘留架</t>
  </si>
  <si>
    <t>光纤活动连接器1米、2米、3米、5米等配置</t>
  </si>
  <si>
    <t>光纤活动连接器2米、3米、5米配置</t>
  </si>
  <si>
    <t>J05010100223</t>
  </si>
  <si>
    <t>光纤热熔管-单芯</t>
  </si>
  <si>
    <t>J05050100538</t>
  </si>
  <si>
    <t>J05050300069</t>
  </si>
  <si>
    <t>光纤终端盒-机柜式-FC/UPC-12芯</t>
  </si>
  <si>
    <t>J05050300077</t>
  </si>
  <si>
    <t>硅芯管-HDPE-外径／内径40/33</t>
  </si>
  <si>
    <t>J05080201511</t>
  </si>
  <si>
    <t xml:space="preserve">硅芯管-HDPE-外径／内径40/33 </t>
  </si>
  <si>
    <t>J05080201508</t>
  </si>
  <si>
    <t>黑色尼龙扎带-8×500mm</t>
  </si>
  <si>
    <t>J05020600200</t>
  </si>
  <si>
    <t>胶带</t>
  </si>
  <si>
    <t>J12020301065</t>
  </si>
  <si>
    <t>接线子-KT-1扣式</t>
  </si>
  <si>
    <t>J05020600188</t>
  </si>
  <si>
    <t>接线子-KT-3扣式</t>
  </si>
  <si>
    <t>J05020600190</t>
  </si>
  <si>
    <t>局外市话电缆-HPVV-50×2×0.4mm</t>
  </si>
  <si>
    <t>J05020200326</t>
  </si>
  <si>
    <t xml:space="preserve">局外市话电缆-HYA-100×2×0.4mm </t>
  </si>
  <si>
    <t>J05020200211</t>
  </si>
  <si>
    <t>局外市话电缆-HYA-20×2×0.4mm</t>
  </si>
  <si>
    <t>J05020200208</t>
  </si>
  <si>
    <t xml:space="preserve">局外市话电缆-HYA-50×2×0.4mm </t>
  </si>
  <si>
    <t>J05020200210</t>
  </si>
  <si>
    <t>局外市话电缆-HYAC-30×2×0.50mm</t>
  </si>
  <si>
    <t>J05020200317</t>
  </si>
  <si>
    <t>拉线抱箍-144×50×8mm</t>
  </si>
  <si>
    <t>J05070102523</t>
  </si>
  <si>
    <t>拉线地锚-20×2400mm</t>
  </si>
  <si>
    <t>J05070102519</t>
  </si>
  <si>
    <t>拉线地锚块-300×500×150mm</t>
  </si>
  <si>
    <t>J05070102950</t>
  </si>
  <si>
    <t>铝托挂钩-电缆-25mm</t>
  </si>
  <si>
    <t>J05070103073</t>
  </si>
  <si>
    <t>铝托挂钩-电缆-55mm</t>
  </si>
  <si>
    <t>J05070103076</t>
  </si>
  <si>
    <t>免跳接室外光缆交接箱(288芯SMC箱体）(半配)</t>
  </si>
  <si>
    <t>L05050102967</t>
  </si>
  <si>
    <t>免跳接室外光缆交接箱(576芯SMC箱体）（半配）</t>
  </si>
  <si>
    <t>L05050102966</t>
  </si>
  <si>
    <t>尼龙扎带-3×200mm</t>
  </si>
  <si>
    <t>J05062101209</t>
  </si>
  <si>
    <t>皮线热熔管</t>
  </si>
  <si>
    <t>J05062101243</t>
  </si>
  <si>
    <t>热缩套管-RSBAF-50/18-400</t>
  </si>
  <si>
    <t>J050206600714</t>
  </si>
  <si>
    <t>热缩套管-RSBJF-32/11-200</t>
  </si>
  <si>
    <t>J050206600751</t>
  </si>
  <si>
    <t>人行道人孔圆形井盖框-混凝土钢纤维-Φ760×50mm</t>
  </si>
  <si>
    <t>J05080101179</t>
  </si>
  <si>
    <t>人孔拉力环-16×880mm</t>
  </si>
  <si>
    <t>J05080101218</t>
  </si>
  <si>
    <t>人手井盖</t>
  </si>
  <si>
    <t>J05080100723</t>
  </si>
  <si>
    <t>J05070102496</t>
  </si>
  <si>
    <t>适配器SS-OP-AD-FC-FC</t>
  </si>
  <si>
    <t>J01030501007</t>
  </si>
  <si>
    <t>室外光缆交接箱扩容-机柜式-144芯扩容至288芯(有跳纤)</t>
  </si>
  <si>
    <t>J05050100855</t>
  </si>
  <si>
    <t>双吊线抱箍-144×50×8mm</t>
  </si>
  <si>
    <t>J05070102531</t>
  </si>
  <si>
    <t>水晶头RJ-45水晶头</t>
  </si>
  <si>
    <t>J05020400172</t>
  </si>
  <si>
    <t>水泥电杆-ф150-9米</t>
  </si>
  <si>
    <t>J05070200735</t>
  </si>
  <si>
    <t>塑料管材-塑料软管</t>
  </si>
  <si>
    <t>J05080201477</t>
  </si>
  <si>
    <t>塑料拉链袋</t>
  </si>
  <si>
    <t>L12020303754</t>
  </si>
  <si>
    <t>铁芯电话线</t>
  </si>
  <si>
    <t>L05020700873</t>
  </si>
  <si>
    <t>网线TIA/EIA508-B.2,超五类线</t>
  </si>
  <si>
    <t>J01030401123</t>
  </si>
  <si>
    <t>线路铁件-镀锌膨胀螺栓-6×60mm</t>
  </si>
  <si>
    <t>J05070102921</t>
  </si>
  <si>
    <t>线路铁件-方形压线卡-12#</t>
  </si>
  <si>
    <t>J05070103131</t>
  </si>
  <si>
    <t>线路铁件-方形压线卡-14#</t>
  </si>
  <si>
    <t>J05070103132</t>
  </si>
  <si>
    <t>线路铁件-方形压线卡-20#</t>
  </si>
  <si>
    <t>J05070103134</t>
  </si>
  <si>
    <t>线路铁件-方形压线卡-6#</t>
  </si>
  <si>
    <t>J05070103127</t>
  </si>
  <si>
    <t>线路铁件-方形压线卡-8#</t>
  </si>
  <si>
    <t>J05070103129</t>
  </si>
  <si>
    <t>线路铁件-拉线衬环</t>
  </si>
  <si>
    <t>J05070102444</t>
  </si>
  <si>
    <t>线路铁件-连接棒</t>
  </si>
  <si>
    <t>J05070102761</t>
  </si>
  <si>
    <t>消防装备-防火泥</t>
  </si>
  <si>
    <t>J13040200104</t>
  </si>
  <si>
    <t>小号手孔上覆-加强型-1600×1300×250mm</t>
  </si>
  <si>
    <t>J05080100928</t>
  </si>
  <si>
    <t>乙式托架-铸铁-60cm</t>
  </si>
  <si>
    <t>J05080100901</t>
  </si>
  <si>
    <t>预制成端数字通信电缆-HSYV-5-4×2×0.5mm</t>
  </si>
  <si>
    <t>J05020400461</t>
  </si>
  <si>
    <t>落地机柜</t>
  </si>
  <si>
    <t>主BAN箱（I型）（横向）</t>
  </si>
  <si>
    <t>L05060800652</t>
  </si>
  <si>
    <t>综合信息箱配件-熔纤盘-24芯</t>
  </si>
  <si>
    <t>J05060800067</t>
  </si>
  <si>
    <t>CT-GPX-S-ODF机架-2200×840×600mm</t>
  </si>
  <si>
    <t>MODF产品</t>
  </si>
  <si>
    <t>650</t>
  </si>
  <si>
    <t>J05060600723</t>
  </si>
  <si>
    <t>10.5</t>
  </si>
  <si>
    <t>ODF配件-CT-GPX-S-配纤单元-96芯</t>
  </si>
  <si>
    <t>11.81</t>
  </si>
  <si>
    <t>J05060600731</t>
  </si>
  <si>
    <t>9.24</t>
  </si>
  <si>
    <t>ODF配件-CT-GZP-储纤单元</t>
  </si>
  <si>
    <t>2.02</t>
  </si>
  <si>
    <t>J05060600735</t>
  </si>
  <si>
    <t>ODF配件-SC单芯适配(PC/UPC/APC)</t>
  </si>
  <si>
    <t>0.07</t>
  </si>
  <si>
    <t>J05060600888</t>
  </si>
  <si>
    <t>1.87</t>
  </si>
  <si>
    <t>ODF配件-CT-GZP-门</t>
  </si>
  <si>
    <t>54.21</t>
  </si>
  <si>
    <t>J05060600755</t>
  </si>
  <si>
    <t>ODF配件-CT-GZP-侧板</t>
  </si>
  <si>
    <t>39.93</t>
  </si>
  <si>
    <t>J05060600757</t>
  </si>
  <si>
    <t>1.03</t>
  </si>
  <si>
    <t>ODF配件-CT-GZP-光缆引入单元二层</t>
  </si>
  <si>
    <t>2.86</t>
  </si>
  <si>
    <t>J05060600763</t>
  </si>
  <si>
    <t>0.21</t>
  </si>
  <si>
    <t>水泥</t>
  </si>
  <si>
    <t>#325</t>
  </si>
  <si>
    <t>吨</t>
  </si>
  <si>
    <t>板方材</t>
  </si>
  <si>
    <t>Ⅲ等</t>
  </si>
  <si>
    <t>立方米</t>
  </si>
  <si>
    <t>积水罐带盖</t>
  </si>
  <si>
    <t>11.5kg</t>
  </si>
  <si>
    <t>φ100mm</t>
  </si>
  <si>
    <t>镀锌钢管管箍</t>
  </si>
  <si>
    <t>人孔口圈</t>
  </si>
  <si>
    <t>160kg</t>
  </si>
  <si>
    <t>人孔托架</t>
  </si>
  <si>
    <t>120cm</t>
  </si>
  <si>
    <t>穿钉</t>
  </si>
  <si>
    <t>M16</t>
  </si>
  <si>
    <t>圆钢</t>
  </si>
  <si>
    <t>φ10mm</t>
  </si>
  <si>
    <t>φ12mm</t>
  </si>
  <si>
    <t>φ14mm</t>
  </si>
  <si>
    <t>粗砂</t>
  </si>
  <si>
    <t>碎石</t>
  </si>
  <si>
    <t>机制砖</t>
  </si>
  <si>
    <t>千块</t>
  </si>
  <si>
    <t>拉力环</t>
  </si>
  <si>
    <t>合计：</t>
  </si>
  <si>
    <t>4d</t>
  </si>
  <si>
    <t>6d</t>
  </si>
  <si>
    <t>8d</t>
  </si>
  <si>
    <t>12d</t>
  </si>
  <si>
    <t>24d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</si>
  <si>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6</t>
    </r>
    <r>
      <rPr>
        <sz val="12"/>
        <rFont val="宋体"/>
        <charset val="134"/>
      </rPr>
      <t>d</t>
    </r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</si>
  <si>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8</t>
    </r>
    <r>
      <rPr>
        <sz val="12"/>
        <rFont val="宋体"/>
        <charset val="134"/>
      </rPr>
      <t>d</t>
    </r>
  </si>
  <si>
    <r>
      <rPr>
        <sz val="12"/>
        <rFont val="宋体"/>
        <charset val="134"/>
      </rPr>
      <t>7</t>
    </r>
    <r>
      <rPr>
        <sz val="12"/>
        <rFont val="宋体"/>
        <charset val="134"/>
      </rPr>
      <t>2</t>
    </r>
    <r>
      <rPr>
        <sz val="12"/>
        <rFont val="宋体"/>
        <charset val="134"/>
      </rPr>
      <t>d</t>
    </r>
  </si>
  <si>
    <t>拆</t>
  </si>
  <si>
    <t>工程建设其他费预算表（表五）甲</t>
  </si>
  <si>
    <t>计算依据及方法</t>
  </si>
  <si>
    <t>金额（元）</t>
  </si>
  <si>
    <t>建设用地及综合赔补费</t>
  </si>
  <si>
    <t>项目建设管理费</t>
  </si>
  <si>
    <t>可行性研究费</t>
  </si>
  <si>
    <t>研究试验费</t>
  </si>
  <si>
    <t>勘察设计费</t>
  </si>
  <si>
    <t>((基价+内插值×(路由长度－基准长度)×80%)+(折后建安费（含税价）×4.5%×1))</t>
  </si>
  <si>
    <t>增值税税率为6%</t>
  </si>
  <si>
    <t>环境影响评价费</t>
  </si>
  <si>
    <t>建设工程监理费</t>
  </si>
  <si>
    <t>建安费（含税价）×3.3%</t>
  </si>
  <si>
    <t>安全生产费</t>
  </si>
  <si>
    <t>折前建筑安装工程费（除税价）×2%</t>
  </si>
  <si>
    <t>增值税税率为3%</t>
  </si>
  <si>
    <t>工程质量监督费</t>
  </si>
  <si>
    <t>工程保险费</t>
  </si>
  <si>
    <t>工程招标代理费</t>
  </si>
  <si>
    <t>专利及专利技术使用费</t>
  </si>
  <si>
    <t>其它费用（资源录入费）</t>
  </si>
  <si>
    <t>审计咨询费</t>
  </si>
  <si>
    <t>总  计</t>
  </si>
  <si>
    <t>生产准备及开办费（运营费）</t>
  </si>
  <si>
    <t>ODN驻地网项目概预算</t>
  </si>
  <si>
    <t>项目</t>
  </si>
  <si>
    <t>值</t>
  </si>
  <si>
    <t>注释</t>
  </si>
  <si>
    <t>类型</t>
  </si>
  <si>
    <t>设计完成日期</t>
  </si>
  <si>
    <t>日期（2013-01-01）</t>
  </si>
  <si>
    <t>普工工日</t>
  </si>
  <si>
    <t>工日</t>
  </si>
  <si>
    <t>小数8.2</t>
  </si>
  <si>
    <t>技工工日</t>
  </si>
  <si>
    <t>表二，建筑安装工程投资</t>
  </si>
  <si>
    <t>元人民币</t>
  </si>
  <si>
    <t>（一）+（二）+（三）+（四）+（五）+（六）+（七）</t>
  </si>
  <si>
    <t>（一）人工费</t>
  </si>
  <si>
    <t>技工费*114</t>
  </si>
  <si>
    <t>必填</t>
  </si>
  <si>
    <t>普工费*61</t>
  </si>
  <si>
    <t>（二）材料费</t>
  </si>
  <si>
    <t>必填且小于国内主材费×0.30%</t>
  </si>
  <si>
    <t>（三）机械台班费</t>
  </si>
  <si>
    <t>（四）措施费</t>
  </si>
  <si>
    <t>必填且小于人工费×1.5%</t>
  </si>
  <si>
    <t>必填且小于人工费×3.4%</t>
  </si>
  <si>
    <t>必填且小于人工费×6.0%</t>
  </si>
  <si>
    <t>必填且小于人工费×3.3%</t>
  </si>
  <si>
    <t>必填且小于人工费×2.6%</t>
  </si>
  <si>
    <t>必填且小于人工费×5.0%</t>
  </si>
  <si>
    <t>必填且小于人工费×2.5%</t>
  </si>
  <si>
    <t>必填且小于人工费×1.8%</t>
  </si>
  <si>
    <t>必填且小于人工费×2.0%</t>
  </si>
  <si>
    <t>（五）间接费</t>
  </si>
  <si>
    <t>必填且小于人工费×28.5%</t>
  </si>
  <si>
    <t>必填且小于人工费×4.19%</t>
  </si>
  <si>
    <t>必填且小于人工费×1.00%</t>
  </si>
  <si>
    <t>必填且小于人工费×27.4%</t>
  </si>
  <si>
    <t>（六）利润</t>
  </si>
  <si>
    <t>必填且小于人工费×20.00%</t>
  </si>
  <si>
    <t>（七）销项税额</t>
  </si>
  <si>
    <t>二、表五费用</t>
  </si>
  <si>
    <t>监理费</t>
  </si>
  <si>
    <t>必填且小于工程费*3.3%*83%</t>
  </si>
  <si>
    <t>安全生产费/折扣率%</t>
  </si>
  <si>
    <t>系统提示</t>
  </si>
  <si>
    <t>资源录入费</t>
  </si>
  <si>
    <t>必填且小于工程费*1%</t>
  </si>
  <si>
    <t>三、预备费</t>
  </si>
  <si>
    <t>不取</t>
  </si>
  <si>
    <t>四、投资</t>
  </si>
  <si>
    <t>五、建设信息</t>
  </si>
  <si>
    <t xml:space="preserve">  项目类型</t>
  </si>
  <si>
    <t>主干层建设</t>
  </si>
  <si>
    <t>主干层建设/配线层建设/混合建设</t>
  </si>
  <si>
    <t xml:space="preserve">  区域类型</t>
  </si>
  <si>
    <t>城区</t>
  </si>
  <si>
    <t>城区/农村</t>
  </si>
  <si>
    <t xml:space="preserve">  建设原因</t>
  </si>
  <si>
    <t>能力新增</t>
  </si>
  <si>
    <t>网络结构优化/能力新增</t>
  </si>
  <si>
    <t>六、能力指标</t>
  </si>
  <si>
    <t>24芯以下</t>
  </si>
  <si>
    <t>KM</t>
  </si>
  <si>
    <t>36芯以下</t>
  </si>
  <si>
    <t>48芯以下</t>
  </si>
  <si>
    <t>72芯以下</t>
  </si>
  <si>
    <t>96芯以下</t>
  </si>
  <si>
    <t>144芯以下</t>
  </si>
  <si>
    <t>192芯以下</t>
  </si>
  <si>
    <t>240芯以下</t>
  </si>
  <si>
    <t xml:space="preserve">  新建576芯光交以下</t>
  </si>
  <si>
    <t xml:space="preserve">  新建288芯光交以下</t>
  </si>
  <si>
    <t xml:space="preserve">  新建144芯光交以下</t>
  </si>
  <si>
    <t xml:space="preserve">  新建MODF架</t>
  </si>
  <si>
    <r>
      <rPr>
        <sz val="12"/>
        <rFont val="宋体"/>
        <charset val="134"/>
      </rPr>
      <t>墙壁</t>
    </r>
    <r>
      <rPr>
        <sz val="12"/>
        <rFont val="宋体"/>
        <charset val="134"/>
      </rPr>
      <t>附挂</t>
    </r>
  </si>
  <si>
    <t>新设墙壁光缆</t>
  </si>
  <si>
    <t>钉固</t>
  </si>
  <si>
    <t>架空附挂</t>
  </si>
  <si>
    <t>槽道</t>
  </si>
  <si>
    <t>直埋</t>
  </si>
  <si>
    <t>通道</t>
  </si>
  <si>
    <t>引上m</t>
  </si>
  <si>
    <t>余缆</t>
  </si>
  <si>
    <t>人孔数</t>
  </si>
  <si>
    <t>新设引上</t>
  </si>
  <si>
    <r>
      <rPr>
        <sz val="12"/>
        <rFont val="宋体"/>
        <charset val="134"/>
      </rPr>
      <t>立杆7</t>
    </r>
    <r>
      <rPr>
        <sz val="12"/>
        <rFont val="宋体"/>
        <charset val="134"/>
      </rPr>
      <t>m</t>
    </r>
  </si>
  <si>
    <r>
      <rPr>
        <sz val="12"/>
        <rFont val="宋体"/>
        <charset val="134"/>
      </rPr>
      <t>立杆</t>
    </r>
    <r>
      <rPr>
        <sz val="12"/>
        <rFont val="宋体"/>
        <charset val="134"/>
      </rPr>
      <t>8m</t>
    </r>
  </si>
  <si>
    <r>
      <rPr>
        <sz val="12"/>
        <rFont val="宋体"/>
        <charset val="134"/>
      </rPr>
      <t>立杆</t>
    </r>
    <r>
      <rPr>
        <sz val="12"/>
        <rFont val="宋体"/>
        <charset val="134"/>
      </rPr>
      <t>9m</t>
    </r>
  </si>
  <si>
    <r>
      <rPr>
        <sz val="12"/>
        <rFont val="宋体"/>
        <charset val="134"/>
      </rPr>
      <t>立杆</t>
    </r>
    <r>
      <rPr>
        <sz val="12"/>
        <rFont val="宋体"/>
        <charset val="134"/>
      </rPr>
      <t>10m</t>
    </r>
  </si>
  <si>
    <t>撑杆</t>
  </si>
  <si>
    <r>
      <rPr>
        <sz val="12"/>
        <rFont val="宋体"/>
        <charset val="134"/>
      </rPr>
      <t>架设吊线7</t>
    </r>
    <r>
      <rPr>
        <sz val="12"/>
        <rFont val="宋体"/>
        <charset val="134"/>
      </rPr>
      <t>/2.2</t>
    </r>
  </si>
  <si>
    <r>
      <rPr>
        <sz val="12"/>
        <rFont val="宋体"/>
        <charset val="134"/>
      </rPr>
      <t>架设吊线7</t>
    </r>
    <r>
      <rPr>
        <sz val="12"/>
        <rFont val="宋体"/>
        <charset val="134"/>
      </rPr>
      <t>/2.6</t>
    </r>
  </si>
  <si>
    <r>
      <rPr>
        <sz val="12"/>
        <rFont val="宋体"/>
        <charset val="134"/>
      </rPr>
      <t>7</t>
    </r>
    <r>
      <rPr>
        <sz val="12"/>
        <rFont val="宋体"/>
        <charset val="134"/>
      </rPr>
      <t>/2.6</t>
    </r>
    <r>
      <rPr>
        <sz val="12"/>
        <rFont val="宋体"/>
        <charset val="134"/>
      </rPr>
      <t>拉线</t>
    </r>
  </si>
  <si>
    <r>
      <rPr>
        <sz val="12"/>
        <rFont val="宋体"/>
        <charset val="134"/>
      </rPr>
      <t>7</t>
    </r>
    <r>
      <rPr>
        <sz val="12"/>
        <rFont val="宋体"/>
        <charset val="134"/>
      </rPr>
      <t>/3.0</t>
    </r>
    <r>
      <rPr>
        <sz val="12"/>
        <rFont val="宋体"/>
        <charset val="134"/>
      </rPr>
      <t>拉线</t>
    </r>
  </si>
  <si>
    <t>安装拉线隔电子</t>
  </si>
  <si>
    <t>拉线警示管</t>
  </si>
  <si>
    <t>单孔子管</t>
  </si>
  <si>
    <t>三孔子管</t>
  </si>
  <si>
    <t>取整</t>
  </si>
  <si>
    <t>施工测量</t>
  </si>
  <si>
    <r>
      <rPr>
        <sz val="12"/>
        <rFont val="宋体"/>
        <charset val="134"/>
      </rPr>
      <t>4芯</t>
    </r>
    <r>
      <rPr>
        <sz val="12"/>
        <rFont val="宋体"/>
        <charset val="134"/>
      </rPr>
      <t>(FTTH)</t>
    </r>
  </si>
  <si>
    <r>
      <rPr>
        <sz val="12"/>
        <rFont val="宋体"/>
        <charset val="134"/>
      </rPr>
      <t>6芯（</t>
    </r>
    <r>
      <rPr>
        <sz val="12"/>
        <rFont val="宋体"/>
        <charset val="134"/>
      </rPr>
      <t>FTTH)</t>
    </r>
  </si>
  <si>
    <r>
      <rPr>
        <sz val="12"/>
        <rFont val="宋体"/>
        <charset val="134"/>
      </rPr>
      <t>8芯（</t>
    </r>
    <r>
      <rPr>
        <sz val="12"/>
        <rFont val="宋体"/>
        <charset val="134"/>
      </rPr>
      <t>FTTH)</t>
    </r>
  </si>
  <si>
    <r>
      <rPr>
        <sz val="12"/>
        <rFont val="宋体"/>
        <charset val="134"/>
      </rPr>
      <t>12</t>
    </r>
    <r>
      <rPr>
        <sz val="12"/>
        <rFont val="宋体"/>
        <charset val="134"/>
      </rPr>
      <t>芯（FTTH)</t>
    </r>
  </si>
  <si>
    <r>
      <rPr>
        <sz val="12"/>
        <rFont val="宋体"/>
        <charset val="134"/>
      </rPr>
      <t>16</t>
    </r>
    <r>
      <rPr>
        <sz val="12"/>
        <rFont val="宋体"/>
        <charset val="134"/>
      </rPr>
      <t>芯（FTTH)</t>
    </r>
  </si>
  <si>
    <r>
      <rPr>
        <sz val="12"/>
        <rFont val="宋体"/>
        <charset val="134"/>
      </rPr>
      <t>24</t>
    </r>
    <r>
      <rPr>
        <sz val="12"/>
        <rFont val="宋体"/>
        <charset val="134"/>
      </rPr>
      <t>芯（FTTH)</t>
    </r>
  </si>
  <si>
    <r>
      <rPr>
        <sz val="12"/>
        <rFont val="宋体"/>
        <charset val="134"/>
      </rPr>
      <t>4芯</t>
    </r>
    <r>
      <rPr>
        <sz val="12"/>
        <rFont val="宋体"/>
        <charset val="134"/>
      </rPr>
      <t>(普通）</t>
    </r>
  </si>
  <si>
    <r>
      <rPr>
        <sz val="12"/>
        <rFont val="宋体"/>
        <charset val="134"/>
      </rPr>
      <t>6芯</t>
    </r>
    <r>
      <rPr>
        <sz val="12"/>
        <rFont val="宋体"/>
        <charset val="134"/>
      </rPr>
      <t>(</t>
    </r>
    <r>
      <rPr>
        <sz val="12"/>
        <rFont val="宋体"/>
        <charset val="134"/>
      </rPr>
      <t>普通）</t>
    </r>
  </si>
  <si>
    <r>
      <rPr>
        <sz val="12"/>
        <rFont val="宋体"/>
        <charset val="134"/>
      </rPr>
      <t>8芯</t>
    </r>
    <r>
      <rPr>
        <sz val="12"/>
        <rFont val="宋体"/>
        <charset val="134"/>
      </rPr>
      <t>(</t>
    </r>
    <r>
      <rPr>
        <sz val="12"/>
        <rFont val="宋体"/>
        <charset val="134"/>
      </rPr>
      <t>普通）</t>
    </r>
  </si>
  <si>
    <r>
      <rPr>
        <sz val="12"/>
        <rFont val="宋体"/>
        <charset val="134"/>
      </rPr>
      <t>12</t>
    </r>
    <r>
      <rPr>
        <sz val="12"/>
        <rFont val="宋体"/>
        <charset val="134"/>
      </rPr>
      <t>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普通）</t>
    </r>
  </si>
  <si>
    <r>
      <rPr>
        <sz val="12"/>
        <rFont val="宋体"/>
        <charset val="134"/>
      </rPr>
      <t>16</t>
    </r>
    <r>
      <rPr>
        <sz val="12"/>
        <rFont val="宋体"/>
        <charset val="134"/>
      </rPr>
      <t>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普通）</t>
    </r>
  </si>
  <si>
    <r>
      <rPr>
        <sz val="12"/>
        <rFont val="宋体"/>
        <charset val="134"/>
      </rPr>
      <t>24</t>
    </r>
    <r>
      <rPr>
        <sz val="12"/>
        <rFont val="宋体"/>
        <charset val="134"/>
      </rPr>
      <t>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普通）</t>
    </r>
  </si>
  <si>
    <r>
      <rPr>
        <sz val="12"/>
        <rFont val="宋体"/>
        <charset val="134"/>
      </rPr>
      <t>36</t>
    </r>
    <r>
      <rPr>
        <sz val="12"/>
        <rFont val="宋体"/>
        <charset val="134"/>
      </rPr>
      <t>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普通）</t>
    </r>
  </si>
  <si>
    <r>
      <rPr>
        <sz val="12"/>
        <rFont val="宋体"/>
        <charset val="134"/>
      </rPr>
      <t>48</t>
    </r>
    <r>
      <rPr>
        <sz val="12"/>
        <rFont val="宋体"/>
        <charset val="134"/>
      </rPr>
      <t>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普通）</t>
    </r>
  </si>
  <si>
    <r>
      <rPr>
        <sz val="12"/>
        <rFont val="Times New Roman"/>
        <charset val="134"/>
      </rPr>
      <t>72</t>
    </r>
    <r>
      <rPr>
        <sz val="12"/>
        <rFont val="宋体"/>
        <charset val="134"/>
      </rPr>
      <t>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普通）</t>
    </r>
  </si>
  <si>
    <r>
      <rPr>
        <sz val="12"/>
        <rFont val="宋体"/>
        <charset val="134"/>
      </rPr>
      <t>7</t>
    </r>
    <r>
      <rPr>
        <sz val="12"/>
        <rFont val="宋体"/>
        <charset val="134"/>
      </rPr>
      <t>2芯(带状)</t>
    </r>
  </si>
  <si>
    <r>
      <rPr>
        <sz val="12"/>
        <rFont val="Times New Roman"/>
        <charset val="134"/>
      </rPr>
      <t>96</t>
    </r>
    <r>
      <rPr>
        <sz val="12"/>
        <rFont val="宋体"/>
        <charset val="134"/>
      </rPr>
      <t>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带状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</si>
  <si>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120</t>
    </r>
    <r>
      <rPr>
        <sz val="12"/>
        <rFont val="宋体"/>
        <charset val="134"/>
      </rPr>
      <t>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带状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</si>
  <si>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144</t>
    </r>
    <r>
      <rPr>
        <sz val="12"/>
        <rFont val="宋体"/>
        <charset val="134"/>
      </rPr>
      <t>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带状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</si>
  <si>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288</t>
    </r>
    <r>
      <rPr>
        <sz val="12"/>
        <rFont val="宋体"/>
        <charset val="134"/>
      </rPr>
      <t>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带状</t>
    </r>
    <r>
      <rPr>
        <sz val="12"/>
        <rFont val="Times New Roman"/>
        <charset val="134"/>
      </rPr>
      <t>)</t>
    </r>
  </si>
  <si>
    <t>设计条长</t>
  </si>
  <si>
    <r>
      <rPr>
        <sz val="12"/>
        <rFont val="宋体"/>
        <charset val="134"/>
      </rPr>
      <t>铁线</t>
    </r>
    <r>
      <rPr>
        <sz val="12"/>
        <rFont val="Times New Roman"/>
        <charset val="134"/>
      </rPr>
      <t>1.5</t>
    </r>
  </si>
  <si>
    <r>
      <rPr>
        <sz val="12"/>
        <rFont val="宋体"/>
        <charset val="134"/>
      </rPr>
      <t>铁线</t>
    </r>
    <r>
      <rPr>
        <sz val="12"/>
        <rFont val="Times New Roman"/>
        <charset val="134"/>
      </rPr>
      <t>3.0</t>
    </r>
  </si>
  <si>
    <r>
      <rPr>
        <sz val="12"/>
        <rFont val="宋体"/>
        <charset val="134"/>
      </rPr>
      <t>铁线</t>
    </r>
    <r>
      <rPr>
        <sz val="12"/>
        <rFont val="Times New Roman"/>
        <charset val="134"/>
      </rPr>
      <t>4.0</t>
    </r>
  </si>
  <si>
    <r>
      <rPr>
        <sz val="12"/>
        <rFont val="宋体"/>
        <charset val="134"/>
      </rPr>
      <t>7</t>
    </r>
    <r>
      <rPr>
        <sz val="12"/>
        <rFont val="宋体"/>
        <charset val="134"/>
      </rPr>
      <t>/2.2</t>
    </r>
    <r>
      <rPr>
        <sz val="12"/>
        <rFont val="宋体"/>
        <charset val="134"/>
      </rPr>
      <t>纲绞线</t>
    </r>
  </si>
  <si>
    <r>
      <rPr>
        <sz val="12"/>
        <rFont val="宋体"/>
        <charset val="134"/>
      </rPr>
      <t>7</t>
    </r>
    <r>
      <rPr>
        <sz val="12"/>
        <rFont val="宋体"/>
        <charset val="134"/>
      </rPr>
      <t>/2.6</t>
    </r>
    <r>
      <rPr>
        <sz val="12"/>
        <rFont val="宋体"/>
        <charset val="134"/>
      </rPr>
      <t>纲绞线</t>
    </r>
  </si>
  <si>
    <r>
      <rPr>
        <sz val="12"/>
        <rFont val="宋体"/>
        <charset val="134"/>
      </rPr>
      <t>7</t>
    </r>
    <r>
      <rPr>
        <sz val="12"/>
        <rFont val="宋体"/>
        <charset val="134"/>
      </rPr>
      <t>/3.0</t>
    </r>
    <r>
      <rPr>
        <sz val="12"/>
        <rFont val="宋体"/>
        <charset val="134"/>
      </rPr>
      <t>纲绞线</t>
    </r>
  </si>
  <si>
    <t>中间支撑物</t>
  </si>
  <si>
    <t>终端转角墙担</t>
  </si>
  <si>
    <r>
      <rPr>
        <sz val="12"/>
        <rFont val="宋体"/>
        <charset val="134"/>
      </rPr>
      <t>膨胀螺丝M</t>
    </r>
    <r>
      <rPr>
        <sz val="12"/>
        <rFont val="宋体"/>
        <charset val="134"/>
      </rPr>
      <t>12</t>
    </r>
  </si>
  <si>
    <r>
      <rPr>
        <sz val="12"/>
        <rFont val="Times New Roman"/>
        <charset val="134"/>
      </rPr>
      <t>u</t>
    </r>
    <r>
      <rPr>
        <sz val="12"/>
        <rFont val="宋体"/>
        <charset val="134"/>
      </rPr>
      <t>型钢卡￠</t>
    </r>
    <r>
      <rPr>
        <sz val="12"/>
        <rFont val="Times New Roman"/>
        <charset val="134"/>
      </rPr>
      <t>8</t>
    </r>
  </si>
  <si>
    <t>标志牌</t>
  </si>
  <si>
    <t>扎带</t>
  </si>
  <si>
    <t>塑料螺旋软管</t>
  </si>
  <si>
    <t>电缆挂钩</t>
  </si>
  <si>
    <t>电缆卡子</t>
  </si>
  <si>
    <t>吊线担</t>
  </si>
  <si>
    <t>吊线抱箍</t>
  </si>
  <si>
    <t>地锚铁柄</t>
  </si>
  <si>
    <r>
      <rPr>
        <sz val="12"/>
        <rFont val="宋体"/>
        <charset val="134"/>
      </rPr>
      <t>水泥电杆7</t>
    </r>
    <r>
      <rPr>
        <sz val="12"/>
        <rFont val="宋体"/>
        <charset val="134"/>
      </rPr>
      <t>m</t>
    </r>
  </si>
  <si>
    <r>
      <rPr>
        <sz val="12"/>
        <rFont val="宋体"/>
        <charset val="134"/>
      </rPr>
      <t>水泥电杆8m</t>
    </r>
  </si>
  <si>
    <r>
      <rPr>
        <sz val="12"/>
        <rFont val="宋体"/>
        <charset val="134"/>
      </rPr>
      <t>水泥电杆9m</t>
    </r>
  </si>
  <si>
    <r>
      <rPr>
        <sz val="12"/>
        <rFont val="宋体"/>
        <charset val="134"/>
      </rPr>
      <t>水泥电杆10m</t>
    </r>
  </si>
  <si>
    <r>
      <rPr>
        <sz val="12"/>
        <rFont val="宋体"/>
        <charset val="134"/>
      </rPr>
      <t>P</t>
    </r>
    <r>
      <rPr>
        <sz val="12"/>
        <rFont val="宋体"/>
        <charset val="134"/>
      </rPr>
      <t>E子管</t>
    </r>
  </si>
  <si>
    <r>
      <rPr>
        <sz val="12"/>
        <rFont val="宋体"/>
        <charset val="134"/>
      </rPr>
      <t>引上钢管</t>
    </r>
    <r>
      <rPr>
        <sz val="12"/>
        <rFont val="宋体"/>
        <charset val="134"/>
      </rPr>
      <t>(</t>
    </r>
    <r>
      <rPr>
        <sz val="12"/>
        <rFont val="宋体"/>
        <charset val="134"/>
      </rPr>
      <t>5</t>
    </r>
    <r>
      <rPr>
        <sz val="12"/>
        <rFont val="宋体"/>
        <charset val="134"/>
      </rPr>
      <t>0mm)</t>
    </r>
  </si>
  <si>
    <r>
      <rPr>
        <sz val="12"/>
        <rFont val="宋体"/>
        <charset val="134"/>
      </rPr>
      <t>钢管抱箍(</t>
    </r>
    <r>
      <rPr>
        <sz val="12"/>
        <rFont val="宋体"/>
        <charset val="134"/>
      </rPr>
      <t>50mm)</t>
    </r>
  </si>
  <si>
    <t>预算投资(元)/各项费用所占比例</t>
  </si>
  <si>
    <t>需要安装设备</t>
  </si>
  <si>
    <t>安装工程</t>
  </si>
  <si>
    <t>其它费用</t>
  </si>
  <si>
    <t>金  额(元）</t>
  </si>
  <si>
    <t>所占百分比%</t>
  </si>
  <si>
    <t>单位造价：</t>
  </si>
  <si>
    <t>皮长公里：</t>
  </si>
  <si>
    <t>纤芯公里：</t>
  </si>
  <si>
    <t>皮长公里造价：</t>
  </si>
  <si>
    <t>纤芯公里造价：</t>
  </si>
  <si>
    <t>户数:</t>
  </si>
  <si>
    <t>填写在红色区域内</t>
  </si>
  <si>
    <t>折合：户均投资（总投资/户数）</t>
  </si>
  <si>
    <t>单价</t>
  </si>
  <si>
    <t>仪表</t>
  </si>
  <si>
    <r>
      <rPr>
        <sz val="8"/>
        <color rgb="FF080000"/>
        <rFont val="等线"/>
        <charset val="134"/>
      </rPr>
      <t>光（电）缆工程施工测量</t>
    </r>
    <r>
      <rPr>
        <sz val="8"/>
        <color rgb="FF080000"/>
        <rFont val="Tahoma"/>
        <charset val="134"/>
      </rPr>
      <t>-</t>
    </r>
    <r>
      <rPr>
        <sz val="8"/>
        <color rgb="FF080000"/>
        <rFont val="等线"/>
        <charset val="134"/>
      </rPr>
      <t>直埋</t>
    </r>
  </si>
  <si>
    <r>
      <rPr>
        <sz val="8"/>
        <color rgb="FF080000"/>
        <rFont val="等线"/>
        <charset val="134"/>
      </rPr>
      <t>百米</t>
    </r>
  </si>
  <si>
    <t>光（电）缆工程施工测量-海上</t>
  </si>
  <si>
    <t>百米</t>
  </si>
  <si>
    <t>光（电）缆工程施工测量-直埋</t>
  </si>
  <si>
    <t>光（电）缆工程施工测量-架空</t>
  </si>
  <si>
    <t>TXL1-002A</t>
  </si>
  <si>
    <t>附挂光（电）缆工程施工测量-架空（工日×0.3）</t>
  </si>
  <si>
    <t>人工开挖路面-混凝土100m以内</t>
  </si>
  <si>
    <t>百平方米</t>
  </si>
  <si>
    <t>光（电）缆工程施工测量-管道</t>
  </si>
  <si>
    <t>人工开挖路面-混凝土每增加10m</t>
  </si>
  <si>
    <t>GPS定位</t>
  </si>
  <si>
    <t>人工开挖路面-沥青柏油100m以内</t>
  </si>
  <si>
    <t>单盘检验光缆-单窗口测试</t>
  </si>
  <si>
    <t>TXL1-006A</t>
  </si>
  <si>
    <t>单盘检验光缆-双窗口测试</t>
  </si>
  <si>
    <t>人工开挖路面-沥青柏油每增加10m</t>
  </si>
  <si>
    <t>安装防雷设施-敷设排流线(双条)</t>
  </si>
  <si>
    <t>单盘检验-电缆</t>
  </si>
  <si>
    <t>人工开挖路面-砂石100m以内</t>
  </si>
  <si>
    <t>人工敷设塑料子管-1孔子管</t>
  </si>
  <si>
    <t>人工开挖路面-砂石每增加10m</t>
  </si>
  <si>
    <t>机械开挖路面-混凝土100m以内</t>
  </si>
  <si>
    <t>人工敷设塑料子管-2孔子管</t>
  </si>
  <si>
    <t>人工敷设塑料子管-3孔子管</t>
  </si>
  <si>
    <t>机械开挖路面-混凝土每增加10m</t>
  </si>
  <si>
    <t>人工敷设塑料子管-4孔子管</t>
  </si>
  <si>
    <t>人工开挖路面-混凝土砌块</t>
  </si>
  <si>
    <t>机械开挖路面-沥青柏油100m以内</t>
  </si>
  <si>
    <t>人工开挖路面-水泥花砖</t>
  </si>
  <si>
    <t>人工敷设塑料子管-5孔子管</t>
  </si>
  <si>
    <t>人工开挖路面-条石</t>
  </si>
  <si>
    <t>机械开挖路面-沥青柏油每增加10m</t>
  </si>
  <si>
    <t>空闲管孔中人工敷设一带纺织子管</t>
  </si>
  <si>
    <t>机械开挖路面-砂石100m以内</t>
  </si>
  <si>
    <t>非空闲管孔中人工敷设一带纺织子管</t>
  </si>
  <si>
    <t>机械开挖路面-砂石每增加10m</t>
  </si>
  <si>
    <t>挖、松填光(电)缆沟及接头坑-软石</t>
  </si>
  <si>
    <t>敷设管道光缆-12芯以下</t>
  </si>
  <si>
    <t>挖、松填光(电)缆沟及接头坑-坚石（人工）</t>
  </si>
  <si>
    <t>挖、松填光(电)缆沟及接头坑-普通土</t>
  </si>
  <si>
    <t>挖、夯填光(电)缆沟及接头坑-普通土</t>
  </si>
  <si>
    <t>敷设管道光缆-24芯以下</t>
  </si>
  <si>
    <t>挖、松填光(电)缆沟及接头坑-硬土</t>
  </si>
  <si>
    <t>挖、夯填光(电)缆沟及接头坑-硬土</t>
  </si>
  <si>
    <t>挖、松填光(电)缆沟及接头坑-砂砾土</t>
  </si>
  <si>
    <t>挖、夯填光(电)缆沟及接头坑-砂砾土</t>
  </si>
  <si>
    <t>敷设管道光缆-48芯以下</t>
  </si>
  <si>
    <t>挖、松填光(电)缆沟及接头坑-冻土</t>
  </si>
  <si>
    <t>挖、夯填光(电)缆沟及接头坑-软石</t>
  </si>
  <si>
    <t>挖、夯填光(电)缆沟及接头坑-坚石（人工）</t>
  </si>
  <si>
    <t>敷设管道光缆-96芯以下</t>
  </si>
  <si>
    <t>敷设管道光缆-144芯以下</t>
  </si>
  <si>
    <t>小孔径塑料管试通</t>
  </si>
  <si>
    <t>敷设管道光缆-288芯以下</t>
  </si>
  <si>
    <t>挖、夯填光(电)缆沟及接头坑-冻土</t>
  </si>
  <si>
    <t>敷设管道光缆-576芯以下</t>
  </si>
  <si>
    <t>地下定向钻孔敷管-工作孔径φ120mm以内-每处30m以内</t>
  </si>
  <si>
    <t>实质沟铺盖细土</t>
  </si>
  <si>
    <t>敷设管道光缆-576芯以上</t>
  </si>
  <si>
    <t>平原地区敷设埋式光缆-36芯以下</t>
  </si>
  <si>
    <t>地下定向钻孔敷管-工作孔径φ120mm以内-每增加10m</t>
  </si>
  <si>
    <t>十米</t>
  </si>
  <si>
    <t>人工敷设管道电缆-200对以下</t>
  </si>
  <si>
    <t>平原地区敷设埋式光缆-72芯以下</t>
  </si>
  <si>
    <t>平原地区敷设埋式光缆-96芯以下</t>
  </si>
  <si>
    <t>人工敷设管道电缆-400对以下</t>
  </si>
  <si>
    <t>平原地区敷设埋式光缆-144芯以下</t>
  </si>
  <si>
    <t>地下定向钻孔敷管-工作孔径φ240mm以内-每处30m以内</t>
  </si>
  <si>
    <t>平原地区敷设埋式光缆-288芯以下</t>
  </si>
  <si>
    <t>人工敷设管道电缆-800对以下</t>
  </si>
  <si>
    <t>平原地区敷设埋式光缆-288芯以上</t>
  </si>
  <si>
    <t>丘陵、水田、城区敷设埋式光缆-36芯以下</t>
  </si>
  <si>
    <t>地下定向钻孔敷管-工作孔径φ240mm以内-每增加10m</t>
  </si>
  <si>
    <t>人工敷设管道电缆-1200对以下</t>
  </si>
  <si>
    <t>丘陵、水田、城区敷设埋式光缆-72芯以下</t>
  </si>
  <si>
    <t>丘陵、水田、城区敷设埋式光缆-96芯以下</t>
  </si>
  <si>
    <t>人工敷设管道电缆-1800对以下</t>
  </si>
  <si>
    <t>丘陵、水田、城区敷设埋式光缆-144芯以下</t>
  </si>
  <si>
    <t>地下定向钻孔敷管-工作孔径φ360mm以内-每处30m以内</t>
  </si>
  <si>
    <t>丘陵、水田、城区敷设埋式光缆-288芯以下</t>
  </si>
  <si>
    <t>人工敷设管道电缆-2400对以下</t>
  </si>
  <si>
    <t>丘陵、水田、城区敷设埋式光缆-288芯以上</t>
  </si>
  <si>
    <t>山区敷设埋式光缆-36芯以下</t>
  </si>
  <si>
    <t>地下定向钻孔敷管-工作孔径φ360mm以内-每增加10m</t>
  </si>
  <si>
    <t>人工敷设管道电缆-2400对以上</t>
  </si>
  <si>
    <t>TXL2-027A</t>
  </si>
  <si>
    <t>山区敷设埋式光缆-36芯以下-钢丝拉力为20kN以内</t>
  </si>
  <si>
    <t>TXL2-027B</t>
  </si>
  <si>
    <t>山区敷设埋式光缆-36芯以下-钢丝拉力为40kN以内</t>
  </si>
  <si>
    <t>机械敷设管道电缆-200对以下</t>
  </si>
  <si>
    <t>山区敷设埋式光缆-72芯以下</t>
  </si>
  <si>
    <t>地下定向钻孔敷管-工作孔径φ600mm以内-每处30m以内</t>
  </si>
  <si>
    <t>TXL2-028A</t>
  </si>
  <si>
    <t>山区敷设埋式光缆-72芯以下-钢丝拉力为20kN以内</t>
  </si>
  <si>
    <t>机械敷设管道电缆-400对以下</t>
  </si>
  <si>
    <t>TXL2-028B</t>
  </si>
  <si>
    <t>山区敷设埋式光缆-72芯以下-钢丝拉力为40kN以内</t>
  </si>
  <si>
    <t>山区敷设埋式光缆-96芯以下</t>
  </si>
  <si>
    <t>地下定向钻孔敷管-工作孔径φ600mm以内-每增加10m</t>
  </si>
  <si>
    <t>机械敷设管道电缆-800对以下</t>
  </si>
  <si>
    <t>TXL2-029A</t>
  </si>
  <si>
    <t>山区敷设埋式光缆-96芯以下-钢丝拉力为20kN以内</t>
  </si>
  <si>
    <t>TXL2-029B</t>
  </si>
  <si>
    <t>山区敷设埋式光缆-96芯以下-钢丝拉力为40kN以内</t>
  </si>
  <si>
    <t>机械敷设管道电缆-1200对以下</t>
  </si>
  <si>
    <t>山区敷设埋式光缆-144芯以下</t>
  </si>
  <si>
    <t>地下定向钻孔敷管-工作孔径φ840mm以内-每处30m以内</t>
  </si>
  <si>
    <t>TXL2-030A</t>
  </si>
  <si>
    <t>山区敷设埋式光缆-144芯以下-钢丝拉力为20kN以内</t>
  </si>
  <si>
    <t>机械敷设管道电缆-1800对以下</t>
  </si>
  <si>
    <t>TXL2-030B</t>
  </si>
  <si>
    <t>山区敷设埋式光缆-144芯以下-钢丝拉力为40kN以内</t>
  </si>
  <si>
    <t>山区敷设埋式光缆-288芯以下</t>
  </si>
  <si>
    <t>地下定向钻孔敷管-工作孔径φ840mm以内-每增加10m</t>
  </si>
  <si>
    <t>机械敷设管道电缆-2400对以下</t>
  </si>
  <si>
    <t>TXL2-031A</t>
  </si>
  <si>
    <t>山区敷设埋式光缆-288芯以下-钢丝拉力为20kN以内</t>
  </si>
  <si>
    <t>TXL2-031B</t>
  </si>
  <si>
    <t>山区敷设埋式光缆-288芯以下-钢丝拉力为40kN以内</t>
  </si>
  <si>
    <t>机械敷设管道电缆-2400对以上</t>
  </si>
  <si>
    <t>山区敷设埋式光缆-288芯以上</t>
  </si>
  <si>
    <t>地下定向钻孔敷管-工作孔径φ950mm以内-每处30m以内</t>
  </si>
  <si>
    <t>TXL2-032A</t>
  </si>
  <si>
    <t>山区敷设埋式光缆-288芯以上-钢丝拉力为20kN以内</t>
  </si>
  <si>
    <t>城区气流法敷设微管-3根以下</t>
  </si>
  <si>
    <t>TXL2-032B</t>
  </si>
  <si>
    <t>山区敷设埋式光缆-288芯以上-钢丝拉力为40kN以内</t>
  </si>
  <si>
    <t>敷设埋式电缆-200对以下</t>
  </si>
  <si>
    <t>地下定向钻孔敷管-工作孔径φ950mm以内-每增加10m</t>
  </si>
  <si>
    <t>城区气流法敷设微管-5根以下</t>
  </si>
  <si>
    <t>敷设埋式电缆-400对以下</t>
  </si>
  <si>
    <t>敷设埋式电缆-600对以下</t>
  </si>
  <si>
    <t>城区气流法敷设微管-5根以上</t>
  </si>
  <si>
    <t>敷设埋式电缆-600对以上</t>
  </si>
  <si>
    <t>砖砌专用塑料管道光缆手孔-I型（1.2×0.9×1.0）</t>
  </si>
  <si>
    <t>非城区气流法敷设微管-3根以下</t>
  </si>
  <si>
    <t>砖砌专用塑料管道光缆手孔-II型（2.6×0.9×1.0）</t>
  </si>
  <si>
    <t>挖冲机敷设96芯以下水底光缆-平河水-普通土</t>
  </si>
  <si>
    <t>砖砌专用塑料管道光缆手孔-III型（1.2×0.9×0.7）</t>
  </si>
  <si>
    <t>挖冲机敷设96芯以下水底光缆-平河水-硬土</t>
  </si>
  <si>
    <t>非城区气流法敷设微管-5根以下</t>
  </si>
  <si>
    <t>砖砌专用塑料管道光缆手孔-IV型（2.6×0.9×0.7）</t>
  </si>
  <si>
    <t>挖冲机敷设96芯以下水底光缆-潮河水-普通土</t>
  </si>
  <si>
    <t>挖冲机敷设96芯以下水底光缆-潮河水-硬土</t>
  </si>
  <si>
    <t>非城区气流法敷设微管-5根以上</t>
  </si>
  <si>
    <t>平原地区人工敷设小口径塑料管-1管</t>
  </si>
  <si>
    <t>Km</t>
  </si>
  <si>
    <t>挖冲机敷设96芯以上水底光缆-平河水-普通土</t>
  </si>
  <si>
    <t>平原地区人工敷设小口径塑料管-2管</t>
  </si>
  <si>
    <t>挖冲机敷设96芯以上水底光缆-平河水-硬土</t>
  </si>
  <si>
    <t>城区人工布放微管-空闲保护管内-3根以下</t>
  </si>
  <si>
    <t>平原地区人工敷设小口径塑料管-3管</t>
  </si>
  <si>
    <t>挖冲机敷设96芯以上水底光缆-潮河水-普通土</t>
  </si>
  <si>
    <t>平原地区人工敷设小口径塑料管-4管</t>
  </si>
  <si>
    <t>挖冲机敷设96芯以上水底光缆-潮河水-硬土</t>
  </si>
  <si>
    <t>城区人工布放微管-空闲保护管内-4~5根</t>
  </si>
  <si>
    <t>平原地区人工敷设小口径塑料管-5管</t>
  </si>
  <si>
    <t>海缆装船-自航船</t>
  </si>
  <si>
    <t>平原地区人工敷设小口径塑料管-6管</t>
  </si>
  <si>
    <t>城区人工布放微管-空闲保护管内-5根以上每增加2根</t>
  </si>
  <si>
    <t>平原地区人工敷设小口径塑料管-7管</t>
  </si>
  <si>
    <t>海缆装船-驳船</t>
  </si>
  <si>
    <t>平原地区人工敷设小口径塑料管-8管</t>
  </si>
  <si>
    <t>城区人工布放微管-非空闲保护管内-3根以下</t>
  </si>
  <si>
    <t>平原地区人工敷设小口径塑料管-9管</t>
  </si>
  <si>
    <t>航行-自航船</t>
  </si>
  <si>
    <t>百千米</t>
  </si>
  <si>
    <t>平原地区人工敷设小口径塑料管-10管</t>
  </si>
  <si>
    <t>航行-驳船</t>
  </si>
  <si>
    <t>城区人工布放微管-非空闲保护管内-4~5根</t>
  </si>
  <si>
    <t>平原地区人工敷设小口径塑料管-11管</t>
  </si>
  <si>
    <t>海中敷设海缆-自航船</t>
  </si>
  <si>
    <t>平原地区人工敷设小口径塑料管-12管</t>
  </si>
  <si>
    <t>海中敷设海缆-驳船</t>
  </si>
  <si>
    <t>管道内人工布放集束管</t>
  </si>
  <si>
    <t>平原地区人工敷设小口径塑料管-13管</t>
  </si>
  <si>
    <t>海中埋设海缆-自航船-埋深3m以上</t>
  </si>
  <si>
    <t>平原地区人工敷设小口径塑料管-14管</t>
  </si>
  <si>
    <t>海中埋设海缆-自航船-埋深3m以下</t>
  </si>
  <si>
    <t>平原地区人工敷设小口径塑料管-15管</t>
  </si>
  <si>
    <t>海中埋设海缆-驳船-埋深3m以上</t>
  </si>
  <si>
    <t>平原地区人工敷设小口径塑料管-16管</t>
  </si>
  <si>
    <t>海中埋设海缆-驳船-埋深3m以下</t>
  </si>
  <si>
    <t>钉固式敷设室内通道光缆</t>
  </si>
  <si>
    <t>丘陵、城区、水田地区人工敷设小口径塑料管-1管</t>
  </si>
  <si>
    <t>海底光缆接续-自航船</t>
  </si>
  <si>
    <t>丘陵、城区、水田地区人工敷设小口径塑料管-2管</t>
  </si>
  <si>
    <t>丘陵、城区、水田地区人工敷设小口径塑料管-3管</t>
  </si>
  <si>
    <t>海底光缆接续-驳船</t>
  </si>
  <si>
    <t>丘陵、城区、水田地区人工敷设小口径塑料管-4管</t>
  </si>
  <si>
    <t>丘陵、城区、水田地区人工敷设小口径塑料管-5管</t>
  </si>
  <si>
    <t>辅助船法敷设登陆海缆-自航船</t>
  </si>
  <si>
    <t>现场组装光纤活动连接器</t>
  </si>
  <si>
    <t>丘陵、城区、水田地区人工敷设小口径塑料管-6管</t>
  </si>
  <si>
    <t>光缆成端接头-束状</t>
  </si>
  <si>
    <t>丘陵、城区、水田地区人工敷设小口径塑料管-7管</t>
  </si>
  <si>
    <t>辅助船法敷设登陆海缆-驳船</t>
  </si>
  <si>
    <t>光缆成端接头-带状</t>
  </si>
  <si>
    <t>丘陵、城区、水田地区人工敷设小口径塑料管-8管</t>
  </si>
  <si>
    <t>光缆接续-4芯以下</t>
  </si>
  <si>
    <t>丘陵、城区、水田地区人工敷设小口径塑料管-9管</t>
  </si>
  <si>
    <t>浮球法敷设登陆海缆-自航船</t>
  </si>
  <si>
    <t>光缆接续-12芯以下</t>
  </si>
  <si>
    <t>丘陵、城区、水田地区人工敷设小口径塑料管-10管</t>
  </si>
  <si>
    <t>光缆接续-24芯以下</t>
  </si>
  <si>
    <t>丘陵、城区、水田地区人工敷设小口径塑料管-11管</t>
  </si>
  <si>
    <t>光缆接续-36芯以下</t>
  </si>
  <si>
    <t>丘陵、城区、水田地区人工敷设小口径塑料管-12管</t>
  </si>
  <si>
    <t>浮球法敷设登陆海缆-驳船</t>
  </si>
  <si>
    <t>光缆接续-48芯以下</t>
  </si>
  <si>
    <t>丘陵、城区、水田地区人工敷设小口径塑料管-13管</t>
  </si>
  <si>
    <t>光缆接续-60芯以下</t>
  </si>
  <si>
    <t>丘陵、城区、水田地区人工敷设小口径塑料管-14管</t>
  </si>
  <si>
    <t>光缆接续-72芯以下</t>
  </si>
  <si>
    <t>丘陵、城区、水田地区人工敷设小口径塑料管-15管</t>
  </si>
  <si>
    <t>海底光缆冲埋-水深20m以下</t>
  </si>
  <si>
    <t>光缆接续-84芯以下</t>
  </si>
  <si>
    <t>丘陵、城区、水田地区人工敷设小口径塑料管-16管</t>
  </si>
  <si>
    <t>光缆接续-96芯以下</t>
  </si>
  <si>
    <t>山区人工敷设小口径塑料管-1管</t>
  </si>
  <si>
    <t>海底光缆冲埋-水深20~30m</t>
  </si>
  <si>
    <t>光缆接续-108芯以下</t>
  </si>
  <si>
    <t>山区人工敷设小口径塑料管-2管</t>
  </si>
  <si>
    <t>光缆接续-132芯以下</t>
  </si>
  <si>
    <t>山区人工敷设小口径塑料管-3管</t>
  </si>
  <si>
    <t>水下机器人(ROV)后冲埋海底光缆-自航船</t>
  </si>
  <si>
    <t>光缆接续-144芯以下</t>
  </si>
  <si>
    <t>山区人工敷设小口径塑料管-4管</t>
  </si>
  <si>
    <t>光缆接续-192芯以下</t>
  </si>
  <si>
    <t>山区人工敷设小口径塑料管-5管</t>
  </si>
  <si>
    <t>水下机器人(ROV)后冲埋海底光缆-驳船</t>
  </si>
  <si>
    <t>光缆接续-288芯以下</t>
  </si>
  <si>
    <t>山区人工敷设小口径塑料管-6管</t>
  </si>
  <si>
    <t>光缆接续-288芯以上</t>
  </si>
  <si>
    <t>山区人工敷设小口径塑料管-7管</t>
  </si>
  <si>
    <t>水下安装关节套管</t>
  </si>
  <si>
    <t>8芯带以下带状光缆接续-48芯以下</t>
  </si>
  <si>
    <t>山区人工敷设小口径塑料管-8管</t>
  </si>
  <si>
    <t>立9m以下水泥杆-综合土</t>
  </si>
  <si>
    <t>8芯带以下带状光缆接续-72芯以下</t>
  </si>
  <si>
    <t>山区人工敷设小口径塑料管-9管</t>
  </si>
  <si>
    <t>立9m以下水泥杆-软石</t>
  </si>
  <si>
    <t>8芯带以下带状光缆接续-96芯以下</t>
  </si>
  <si>
    <t>山区人工敷设小口径塑料管-10管</t>
  </si>
  <si>
    <t>立9m以下水泥杆-坚石</t>
  </si>
  <si>
    <t>8芯带以下带状光缆接续-108芯以下</t>
  </si>
  <si>
    <t>山区人工敷设小口径塑料管-11管</t>
  </si>
  <si>
    <t>立11m以下水泥杆-综合土</t>
  </si>
  <si>
    <t>8芯带以下带状光缆接续-120芯以下</t>
  </si>
  <si>
    <t>山区人工敷设小口径塑料管-12管</t>
  </si>
  <si>
    <t>立11m以下水泥杆-软石</t>
  </si>
  <si>
    <t>8芯带以下带状光缆接续-144芯以下</t>
  </si>
  <si>
    <t>山区人工敷设小口径塑料管-13管</t>
  </si>
  <si>
    <t>立11m以下水泥杆-坚石</t>
  </si>
  <si>
    <t>8芯带以下带状光缆接续-192芯以下</t>
  </si>
  <si>
    <t>山区人工敷设小口径塑料管-14管</t>
  </si>
  <si>
    <t>立13m以下水泥杆-综合土</t>
  </si>
  <si>
    <t>8芯带以下带状光缆接续-288芯以下</t>
  </si>
  <si>
    <t>山区人工敷设小口径塑料管-15管</t>
  </si>
  <si>
    <t>立13m以下水泥杆-软石</t>
  </si>
  <si>
    <t>8芯带以下带状光缆接续-289芯以上</t>
  </si>
  <si>
    <t>山区人工敷设小口径塑料管-16管</t>
  </si>
  <si>
    <t>立13m以下水泥杆-坚石</t>
  </si>
  <si>
    <t>8芯带以上带状光缆接续-48芯以下</t>
  </si>
  <si>
    <t>立13m以下水泥H杆-综合土</t>
  </si>
  <si>
    <t>8芯带以上带状光缆接续-72芯以下</t>
  </si>
  <si>
    <t>立13m以下水泥H杆-软石</t>
  </si>
  <si>
    <t>8芯带以上带状光缆接续-96芯以下</t>
  </si>
  <si>
    <t>立13m以下水泥H杆-坚石</t>
  </si>
  <si>
    <t>8芯带以上带状光缆接续-108芯以下</t>
  </si>
  <si>
    <t>TXL2-092A</t>
  </si>
  <si>
    <t>地下定向钻孔敷管-工作孔径φ120mm以内-每处30m以内-土层为回填垃圾</t>
  </si>
  <si>
    <t>装水泥撑杆-综合土</t>
  </si>
  <si>
    <t>8芯带以上带状光缆接续-120芯以下</t>
  </si>
  <si>
    <t>TXL2-092B</t>
  </si>
  <si>
    <t>地下定向钻孔敷管-工作孔径φ120mm以内-每处30m以内-土层为粘性土夹碎石土</t>
  </si>
  <si>
    <t>装水泥撑杆-软石</t>
  </si>
  <si>
    <t>8芯带以上带状光缆接续-144芯以下</t>
  </si>
  <si>
    <t>TXL2-092C</t>
  </si>
  <si>
    <t>地下定向钻孔敷管-工作孔径φ120mm以内-每处30m以内-土层为纯砂层或碎石土</t>
  </si>
  <si>
    <t>装水泥撑杆-坚石</t>
  </si>
  <si>
    <t>8芯带以上带状光缆接续-192芯以下</t>
  </si>
  <si>
    <t>TXL2-092D</t>
  </si>
  <si>
    <t>地下定向钻孔敷管-工作孔径φ120mm以内-每处30m以内-路由长度超过300m</t>
  </si>
  <si>
    <t>缠绕法架设架空光缆-平原-36芯以下</t>
  </si>
  <si>
    <t>8芯带以上带状光缆接续-288芯以下</t>
  </si>
  <si>
    <t>TXL2-092E</t>
  </si>
  <si>
    <t>地下定向钻孔敷管-工作孔径φ120mm以内-每处30m以内-土层为回填垃圾-路由长度超过300m</t>
  </si>
  <si>
    <t>缠绕法架设架空光缆-平原-72芯以下</t>
  </si>
  <si>
    <t>8芯带以上带状光缆接续-384芯以下</t>
  </si>
  <si>
    <t>TXL2-092F</t>
  </si>
  <si>
    <t>地下定向钻孔敷管-工作孔径φ120mm以内-每处30m以内-土层为粘性土夹碎石土-路由长度超过300m</t>
  </si>
  <si>
    <t>缠绕法架设架空光缆-平原-144芯以下</t>
  </si>
  <si>
    <t>8芯带以上带状光缆接续-480芯以下</t>
  </si>
  <si>
    <t>TXL2-092G</t>
  </si>
  <si>
    <t>地下定向钻孔敷管-工作孔径φ120mm以内-每处30m以内-土层为纯砂层或碎石土-路由长度超过300m</t>
  </si>
  <si>
    <t>缠绕法架设架空光缆-平原-288芯以下</t>
  </si>
  <si>
    <t>8芯带以上带状光缆接续-576芯以下</t>
  </si>
  <si>
    <t>缠绕法架设架空光缆-平原-288芯以上</t>
  </si>
  <si>
    <t>8芯带以上带状光缆接续-577芯以上</t>
  </si>
  <si>
    <t>TXL2-093A</t>
  </si>
  <si>
    <t>地下定向钻孔敷管-工作孔径φ120mm以内-每增加10m-土层为回填垃圾</t>
  </si>
  <si>
    <t>缠绕法架设架空光缆-丘陵、城区、水田-36芯以下</t>
  </si>
  <si>
    <t>40千米以上中继段光缆测试-12芯以下</t>
  </si>
  <si>
    <t>TXL2-093B</t>
  </si>
  <si>
    <t>地下定向钻孔敷管-工作孔径φ120mm以内-每增加10m-土层为粘性土夹碎石土</t>
  </si>
  <si>
    <t>缠绕法架设架空光缆-丘陵、城区、水田-72芯以下</t>
  </si>
  <si>
    <t>TXL2-093C</t>
  </si>
  <si>
    <t>地下定向钻孔敷管-工作孔径φ120mm以内-每增加10m-土层为纯砂层或碎石土</t>
  </si>
  <si>
    <t>缠绕法架设架空光缆-丘陵、城区、水田-144芯以下</t>
  </si>
  <si>
    <t>TXL2-093D</t>
  </si>
  <si>
    <t>地下定向钻孔敷管-工作孔径φ120mm以内-每增加10m-路由长度超过300m</t>
  </si>
  <si>
    <t>缠绕法架设架空光缆-丘陵、城区、水田-288芯以下</t>
  </si>
  <si>
    <t>TXL2-093E</t>
  </si>
  <si>
    <t>地下定向钻孔敷管-工作孔径φ120mm以内-每增加10m-土层为回填垃圾-路由长度超过300m</t>
  </si>
  <si>
    <t>缠绕法架设架空光缆-丘陵、城区、水田-288芯以上</t>
  </si>
  <si>
    <t>40千米以上中继段光缆测试-24芯以下</t>
  </si>
  <si>
    <t>TXL2-093F</t>
  </si>
  <si>
    <t>地下定向钻孔敷管-工作孔径φ120mm以内-每增加10m-土层为粘性土夹碎石土-路由长度超过300m</t>
  </si>
  <si>
    <t>缠绕法架设架空光缆-山区-36芯以下</t>
  </si>
  <si>
    <t>TXL2-093G</t>
  </si>
  <si>
    <t>地下定向钻孔敷管-工作孔径φ120mm以内-每增加10m-土层为纯砂层或碎石土-路由长度超过300m</t>
  </si>
  <si>
    <t>缠绕法架设架空光缆-山区-72芯以下</t>
  </si>
  <si>
    <t>缠绕法架设架空光缆-山区-144芯以下</t>
  </si>
  <si>
    <t>TXL2-094A</t>
  </si>
  <si>
    <t>地下定向钻孔敷管-工作孔径φ240mm以内-每处30m以内-土层为回填垃圾</t>
  </si>
  <si>
    <t>缠绕法架设架空光缆-山区-288芯以下</t>
  </si>
  <si>
    <t>40千米以上中继段光缆测试-36芯以下</t>
  </si>
  <si>
    <t>TXL2-094B</t>
  </si>
  <si>
    <t>地下定向钻孔敷管-工作孔径φ240mm以内-每处30m以内-土层为粘性土夹碎石土</t>
  </si>
  <si>
    <t>缠绕法架设架空光缆-山区-288芯以上</t>
  </si>
  <si>
    <t>TXL2-094C</t>
  </si>
  <si>
    <t>地下定向钻孔敷管-工作孔径φ240mm以内-每处30m以内-土层为纯砂层或碎石土</t>
  </si>
  <si>
    <t>布放光(电)缆人孔抽水-积水</t>
  </si>
  <si>
    <t>TXL2-094D</t>
  </si>
  <si>
    <t>地下定向钻孔敷管-工作孔径φ240mm以内-每处30m以内-路由长度超过300m</t>
  </si>
  <si>
    <t>布放光(电)缆人孔抽水-流水</t>
  </si>
  <si>
    <t>TXL2-094E</t>
  </si>
  <si>
    <t>地下定向钻孔敷管-工作孔径φ240mm以内-每处30m以内-土层为回填垃圾-路由长度超过300m</t>
  </si>
  <si>
    <t>布放光(电)缆手孔抽水</t>
  </si>
  <si>
    <t>40千米以上中继段光缆测试-48芯以下</t>
  </si>
  <si>
    <t>TXL2-094F</t>
  </si>
  <si>
    <t>地下定向钻孔敷管-工作孔径φ240mm以内-每处30m以内-土层为粘性土夹碎石土-路由长度超过300m</t>
  </si>
  <si>
    <t>TXL2-094G</t>
  </si>
  <si>
    <t>地下定向钻孔敷管-工作孔径φ240mm以内-每处30m以内-土层为纯砂层或碎石土-路由长度超过300m</t>
  </si>
  <si>
    <t>TXL2-095A</t>
  </si>
  <si>
    <t>地下定向钻孔敷管-工作孔径φ240mm以内-每增加10m-土层为回填垃圾</t>
  </si>
  <si>
    <t>40千米以上中继段光缆测试-60芯以下</t>
  </si>
  <si>
    <t>TXL2-095B</t>
  </si>
  <si>
    <t>地下定向钻孔敷管-工作孔径φ240mm以内-每增加10m-土层为粘性土夹碎石土</t>
  </si>
  <si>
    <t>TXL2-095C</t>
  </si>
  <si>
    <t>地下定向钻孔敷管-工作孔径φ240mm以内-每增加10m-土层为纯砂层或碎石土</t>
  </si>
  <si>
    <t>TXL2-095D</t>
  </si>
  <si>
    <t>地下定向钻孔敷管-工作孔径φ240mm以内-每增加10m-路由长度超过300m</t>
  </si>
  <si>
    <t>TXL2-095E</t>
  </si>
  <si>
    <t>地下定向钻孔敷管-工作孔径φ240mm以内-每增加10m-土层为回填垃圾-路由长度超过300m</t>
  </si>
  <si>
    <t>40千米以上中继段光缆测试-72芯以下</t>
  </si>
  <si>
    <t>TXL2-095F</t>
  </si>
  <si>
    <t>地下定向钻孔敷管-工作孔径φ240mm以内-每增加10m-土层为粘性土夹碎石土-路由长度超过300m</t>
  </si>
  <si>
    <t>TXL2-095G</t>
  </si>
  <si>
    <t>地下定向钻孔敷管-工作孔径φ240mm以内-每增加10m-土层为纯砂层或碎石土-路由长度超过300m</t>
  </si>
  <si>
    <t>TXL2-096A</t>
  </si>
  <si>
    <t>地下定向钻孔敷管-工作孔径φ360mm以内-每处30m以内-土层为回填垃圾</t>
  </si>
  <si>
    <t>40千米以上中继段光缆测试-84芯以下</t>
  </si>
  <si>
    <t>TXL2-096B</t>
  </si>
  <si>
    <t>地下定向钻孔敷管-工作孔径φ360mm以内-每处30m以内-土层为粘性土夹碎石土</t>
  </si>
  <si>
    <t>TXL2-096C</t>
  </si>
  <si>
    <t>地下定向钻孔敷管-工作孔径φ360mm以内-每处30m以内-土层为纯砂层或碎石土</t>
  </si>
  <si>
    <t>TXL2-096D</t>
  </si>
  <si>
    <t>地下定向钻孔敷管-工作孔径φ360mm以内-每处30m以内-路由长度超过300m</t>
  </si>
  <si>
    <t>TXL2-096E</t>
  </si>
  <si>
    <t>地下定向钻孔敷管-工作孔径φ360mm以内-每处30m以内-土层为回填垃圾-路由长度超过300m</t>
  </si>
  <si>
    <t>40千米以上中继段光缆测试-96芯以下</t>
  </si>
  <si>
    <t>TXL2-096F</t>
  </si>
  <si>
    <t>地下定向钻孔敷管-工作孔径φ360mm以内-每处30m以内-土层为粘性土夹碎石土-路由长度超过300m</t>
  </si>
  <si>
    <t>TXL2-096G</t>
  </si>
  <si>
    <t>地下定向钻孔敷管-工作孔径φ360mm以内-每处30m以内-土层为纯砂层或碎石土-路由长度超过300m</t>
  </si>
  <si>
    <t>TXL2-097A</t>
  </si>
  <si>
    <t>地下定向钻孔敷管-工作孔径φ360mm以内-每增加10m-土层为回填垃圾</t>
  </si>
  <si>
    <t>40千米以上中继段光缆测试-108芯以下</t>
  </si>
  <si>
    <t>TXL2-097B</t>
  </si>
  <si>
    <t>地下定向钻孔敷管-工作孔径φ360mm以内-每增加10m-土层为粘性土夹碎石土</t>
  </si>
  <si>
    <t>TXL2-097C</t>
  </si>
  <si>
    <t>地下定向钻孔敷管-工作孔径φ360mm以内-每增加10m-土层为纯砂层或碎石土</t>
  </si>
  <si>
    <t>TXL2-097D</t>
  </si>
  <si>
    <t>地下定向钻孔敷管-工作孔径φ360mm以内-每增加10m-路由长度超过300m</t>
  </si>
  <si>
    <t>TXL2-097E</t>
  </si>
  <si>
    <t>地下定向钻孔敷管-工作孔径φ360mm以内-每增加10m-土层为回填垃圾-路由长度超过300m</t>
  </si>
  <si>
    <t>40千米以上中继段光缆测试-132芯以下</t>
  </si>
  <si>
    <t>TXL2-097F</t>
  </si>
  <si>
    <t>地下定向钻孔敷管-工作孔径φ360mm以内-每增加10m-土层为粘性土夹碎石土-路由长度超过300m</t>
  </si>
  <si>
    <t>TXL2-097G</t>
  </si>
  <si>
    <t>地下定向钻孔敷管-工作孔径φ360mm以内-每增加10m-土层为纯砂层或碎石土-路由长度超过300m</t>
  </si>
  <si>
    <t>TXL2-098A</t>
  </si>
  <si>
    <t>地下定向钻孔敷管-工作孔径φ600mm以内-每处30m以内-土层为回填垃圾</t>
  </si>
  <si>
    <t>40千米以上中继段光缆测试-144芯以下</t>
  </si>
  <si>
    <t>TXL2-098B</t>
  </si>
  <si>
    <t>地下定向钻孔敷管-工作孔径φ600mm以内-每处30m以内-土层为粘性土夹碎石土</t>
  </si>
  <si>
    <t>TXL2-098C</t>
  </si>
  <si>
    <t>地下定向钻孔敷管-工作孔径φ600mm以内-每处30m以内-土层为纯砂层或碎石土</t>
  </si>
  <si>
    <t>TXL2-099A</t>
  </si>
  <si>
    <t>地下定向钻孔敷管-工作孔径φ600mm以内-每增加10m-土层为回填垃圾</t>
  </si>
  <si>
    <t>40千米以上中继段光缆测试-168芯以下</t>
  </si>
  <si>
    <t>TXL2-099B</t>
  </si>
  <si>
    <t>地下定向钻孔敷管-工作孔径φ600mm以内-每增加10m-土层为粘性土夹碎石土</t>
  </si>
  <si>
    <t>TXL2-099C</t>
  </si>
  <si>
    <t>地下定向钻孔敷管-工作孔径φ600mm以内-每增加10m-土层为纯砂层或碎石土</t>
  </si>
  <si>
    <t>TXL2-100A</t>
  </si>
  <si>
    <t>地下定向钻孔敷管-工作孔径φ840mm以内-每处30m以内-土层为回填垃圾</t>
  </si>
  <si>
    <t>40千米以上光缆中继段测试-192芯以下</t>
  </si>
  <si>
    <t>TXL2-100B</t>
  </si>
  <si>
    <t>地下定向钻孔敷管-工作孔径φ840mm以内-每处30m以内-土层为粘性土夹碎石土</t>
  </si>
  <si>
    <t>混凝土路面开微槽-30m以内</t>
  </si>
  <si>
    <t>TXL2-100C</t>
  </si>
  <si>
    <t>地下定向钻孔敷管-工作孔径φ840mm以内-每处30m以内-土层为纯砂层或碎石土</t>
  </si>
  <si>
    <t>TXL2-101A</t>
  </si>
  <si>
    <t>地下定向钻孔敷管-工作孔径φ840mm以内-每增加10m-土层为回填垃圾</t>
  </si>
  <si>
    <t>40千米以上光缆中继段测试-216芯以下</t>
  </si>
  <si>
    <t>TXL2-101B</t>
  </si>
  <si>
    <t>地下定向钻孔敷管-工作孔径φ840mm以内-每增加10m-土层为粘性土夹碎石土</t>
  </si>
  <si>
    <t>混凝土路面开微槽-每增加10m</t>
  </si>
  <si>
    <t>10米</t>
  </si>
  <si>
    <t>TXL2-101C</t>
  </si>
  <si>
    <t>地下定向钻孔敷管-工作孔径φ840mm以内-每增加10m-土层为纯砂层或碎石土</t>
  </si>
  <si>
    <t>TXL2-102A</t>
  </si>
  <si>
    <t>地下定向钻孔敷管-工作孔径φ950mm以内-每处30m以内-土层为回填垃圾</t>
  </si>
  <si>
    <t>40千米以上光缆中继段测试-240芯以下</t>
  </si>
  <si>
    <t>TXL2-102B</t>
  </si>
  <si>
    <t>地下定向钻孔敷管-工作孔径φ950mm以内-每处30m以内-土层为粘性土夹碎石土</t>
  </si>
  <si>
    <t>沥青柏油路面开微槽-30m以内</t>
  </si>
  <si>
    <t>TXL2-102C</t>
  </si>
  <si>
    <t>地下定向钻孔敷管-工作孔径φ950mm以内-每处30m以内-土层为纯砂层或碎石土</t>
  </si>
  <si>
    <t>TXL2-103A</t>
  </si>
  <si>
    <t>地下定向钻孔敷管-工作孔径φ950mm以内-每增加10m-土层为回填垃圾</t>
  </si>
  <si>
    <t>40千米以上光缆中继段测试-264芯以下</t>
  </si>
  <si>
    <t>TXL2-103B</t>
  </si>
  <si>
    <t>地下定向钻孔敷管-工作孔径φ950mm以内-每增加10m-土层为粘性土夹碎石土</t>
  </si>
  <si>
    <t>沥青柏油路面开微槽-每增加10m</t>
  </si>
  <si>
    <t>TXL2-103C</t>
  </si>
  <si>
    <t>地下定向钻孔敷管-工作孔径φ950mm以内-每增加10m-土层为纯砂层或碎石土</t>
  </si>
  <si>
    <t>40千米以上光缆中继段测试-288芯以下</t>
  </si>
  <si>
    <t>平原地区气流法敷设光缆-36芯以下</t>
  </si>
  <si>
    <t>铺管保护-钢管</t>
  </si>
  <si>
    <t>平原地区气流法敷设光缆-72芯以下</t>
  </si>
  <si>
    <t>40千米以上光缆中继段测试-312芯以下</t>
  </si>
  <si>
    <t>铺管保护-塑料管</t>
  </si>
  <si>
    <t>铺管保护-大长度半硬塑料管</t>
  </si>
  <si>
    <t>铺砖保护-横铺砖</t>
  </si>
  <si>
    <t>平原地区气流法敷设光缆-144芯以下</t>
  </si>
  <si>
    <t>铺砖保护-竖铺砖</t>
  </si>
  <si>
    <t>40千米以上光缆中继段测试-336芯以下</t>
  </si>
  <si>
    <t>铺水泥盖板</t>
  </si>
  <si>
    <t>平原地区气流法敷设光缆-288芯以下</t>
  </si>
  <si>
    <t>石砌坡、坎、堵塞</t>
  </si>
  <si>
    <t>m³</t>
  </si>
  <si>
    <t>三七土护坎</t>
  </si>
  <si>
    <t>40千米以上光缆中继段测试-360芯以下</t>
  </si>
  <si>
    <t>平原地区气流法敷设光缆-288芯以上</t>
  </si>
  <si>
    <t>做漫水坝、档水墙</t>
  </si>
  <si>
    <t>埋设标石-平原</t>
  </si>
  <si>
    <t>埋设标石-丘陵、水田、城区</t>
  </si>
  <si>
    <t>丘陵、水田地区气流法敷设光缆-36芯以下</t>
  </si>
  <si>
    <t>40千米以上光缆中继段测试-384芯以下</t>
  </si>
  <si>
    <t>埋设标石-山区</t>
  </si>
  <si>
    <t>安装宣传警示牌</t>
  </si>
  <si>
    <t>丘陵、水田地区气流法敷设光缆-72芯以下</t>
  </si>
  <si>
    <t>安装对地绝缘监测装置</t>
  </si>
  <si>
    <t>40千米以上光缆中继段测试-408芯以下</t>
  </si>
  <si>
    <t>安装防雷设施-敷设排流线(单条)</t>
  </si>
  <si>
    <t>丘陵、水田地区气流法敷设光缆-144芯以下</t>
  </si>
  <si>
    <t>安装防雷设施-安装消弧线</t>
  </si>
  <si>
    <t>40千米以上光缆中继段测试-432芯以下</t>
  </si>
  <si>
    <t>安装防雷设施-安装避雷针</t>
  </si>
  <si>
    <t>丘陵、水田地区气流法敷设光缆-288芯以下</t>
  </si>
  <si>
    <t>敷设光缆船机具安装-拖轮布放法</t>
  </si>
  <si>
    <t>敷设光缆船机具安装-抛锚布放法</t>
  </si>
  <si>
    <t>敷设光缆船机具安装-人工布放法</t>
  </si>
  <si>
    <t>丘陵、水田地区气流法敷设光缆-288芯以上</t>
  </si>
  <si>
    <t>40千米以上光缆中继段测试-456芯以下</t>
  </si>
  <si>
    <t>敷设光缆船机具安装-水泵冲槽法</t>
  </si>
  <si>
    <t>敷设光缆船机具安装-挖冲机敷设法</t>
  </si>
  <si>
    <t>山区气流法敷设光缆-36芯以下</t>
  </si>
  <si>
    <t>人工截流挖沟-水面宽10m以内</t>
  </si>
  <si>
    <t>40千米以上光缆中继段测试-480芯以下</t>
  </si>
  <si>
    <t>人工截流挖沟-水面每增加10m</t>
  </si>
  <si>
    <t>拖轮布放水底光缆-96芯以下</t>
  </si>
  <si>
    <t>山区气流法敷设光缆-72芯以下</t>
  </si>
  <si>
    <t>拖轮布放水底光缆-288芯以下</t>
  </si>
  <si>
    <t>抛锚布放水底光缆-96芯以下</t>
  </si>
  <si>
    <t>40千米以上光缆中继段测试-504芯以下</t>
  </si>
  <si>
    <t>抛锚布放水底光缆-288芯以下</t>
  </si>
  <si>
    <t>山区气流法敷设光缆-144芯以下</t>
  </si>
  <si>
    <t>人工布放水底光缆-96芯以下</t>
  </si>
  <si>
    <t>人工布放水底光缆-288芯以下</t>
  </si>
  <si>
    <t>山区气流法敷设光缆-288芯以下</t>
  </si>
  <si>
    <t>40千米以上光缆中继段测试-528芯以下</t>
  </si>
  <si>
    <t>山区气流法敷设光缆-288芯以上</t>
  </si>
  <si>
    <t>40千米以上光缆中继段测试-576芯以下</t>
  </si>
  <si>
    <t>城区气流法敷设微型光缆-配盘长2km以下</t>
  </si>
  <si>
    <t>城区气流法敷设微型光缆-配盘长2km以上</t>
  </si>
  <si>
    <t>40千米以上光缆中继段测试-576芯以上</t>
  </si>
  <si>
    <t>非城区气流法敷设微型光缆-配盘长2km以下</t>
  </si>
  <si>
    <t>非城区气流法敷设微型光缆-配盘长2km以上</t>
  </si>
  <si>
    <t>敷设钢管-φ25以内</t>
  </si>
  <si>
    <t>敷设钢管-φ50以内</t>
  </si>
  <si>
    <t>40千米以下光缆中继段测试-12芯以下</t>
  </si>
  <si>
    <t>TXL6-073A</t>
  </si>
  <si>
    <t>40千米以下光缆中继段测试-24芯以下</t>
  </si>
  <si>
    <t>TXL6-073B</t>
  </si>
  <si>
    <t>TXL6-073C</t>
  </si>
  <si>
    <t>40千米以下光缆中继段测试-36芯以下</t>
  </si>
  <si>
    <t>40千米以下光缆中继段测试-48芯以下</t>
  </si>
  <si>
    <t>40千米以下光缆中继段测试-60芯以下</t>
  </si>
  <si>
    <t>安装海缆铠装固定装置</t>
  </si>
  <si>
    <t>40千米以下光缆中继段测试-72芯以下</t>
  </si>
  <si>
    <t>安装霓虹灯标志牌</t>
  </si>
  <si>
    <t>安装水线光缆标志牌-8m单杆边长1.2m(无信号灯)-木质</t>
  </si>
  <si>
    <t>安装水线光缆标志牌-8m单杆边长1.2m(无信号灯)-铁质</t>
  </si>
  <si>
    <t>40千米以下光缆中继段测试-84芯以下</t>
  </si>
  <si>
    <t>安装水线光缆标志牌-10m以下双杆边长2m(无信号灯)-木质</t>
  </si>
  <si>
    <t>安装水线光缆标志牌-10m以下双杆边长2m(无信号灯)-铁质</t>
  </si>
  <si>
    <t>安装水线光缆标志牌-10m以下双杆边长3m(无信号灯)-木质</t>
  </si>
  <si>
    <t>安装水线光缆标志牌-10m以下双杆边长3m(无信号灯)-铁质</t>
  </si>
  <si>
    <t>40千米以下光缆中继段测试-96芯以下</t>
  </si>
  <si>
    <t>安装水线光缆标志牌-12m以下双杆边长3m(无信号灯)-木质</t>
  </si>
  <si>
    <t>安装水线光缆标志牌-12m以下双杆边长3m(无信号灯)-铁质</t>
  </si>
  <si>
    <t>安装水线光缆标志牌-安装标志牌信号灯</t>
  </si>
  <si>
    <t>40千米以下光缆中继段测试-108芯以下</t>
  </si>
  <si>
    <t>TXL3-001E</t>
  </si>
  <si>
    <t>立9m以下水泥杆-综合土(工日*0.3)</t>
  </si>
  <si>
    <t>TXL3-001A</t>
  </si>
  <si>
    <t>立9m以下水泥杆-综合土-用于丘陵、水田、城区</t>
  </si>
  <si>
    <t>TXL3-001D</t>
  </si>
  <si>
    <t>拆9m以下水泥杆-综合土-用于丘陵、水田、城区(工日*0.3)</t>
  </si>
  <si>
    <t>TXL3-001B</t>
  </si>
  <si>
    <t>立9m以下水泥杆-综合土-用于山区</t>
  </si>
  <si>
    <t>40千米以下光缆中继段测试-132芯以下</t>
  </si>
  <si>
    <t>TXL3-001C</t>
  </si>
  <si>
    <t>立9m以下水泥杆-综合土-更换电杆</t>
  </si>
  <si>
    <t>拆除9m以下水泥杆-软石(工日*0.3)</t>
  </si>
  <si>
    <t>TXL3-002A</t>
  </si>
  <si>
    <t>立9m以下水泥杆-软石-用于丘陵、水田、城区</t>
  </si>
  <si>
    <t>40千米以下光缆中继段测试-144芯以下</t>
  </si>
  <si>
    <t>拆除9m以下水泥杆-软石-用于丘陵、水田、城区(工日*0.3)</t>
  </si>
  <si>
    <t>TXL3-002B</t>
  </si>
  <si>
    <t>立9m以下水泥杆-软石-用于山区</t>
  </si>
  <si>
    <t>TXL3-002C</t>
  </si>
  <si>
    <t>立9m以下水泥杆-软石-更换电杆</t>
  </si>
  <si>
    <t>40千米以下光缆中继段测试-168芯以下</t>
  </si>
  <si>
    <t>TXL3-003A</t>
  </si>
  <si>
    <t>立9m以下水泥杆-坚石-用于丘陵、水田、城区</t>
  </si>
  <si>
    <t>TXL3-003B</t>
  </si>
  <si>
    <t>立9m以下水泥杆-坚石-用于山区</t>
  </si>
  <si>
    <t>TXL3-003C</t>
  </si>
  <si>
    <t>立9m以下水泥杆-坚石-更换电杆</t>
  </si>
  <si>
    <t>40千米以下光缆中继段测试-192芯以下</t>
  </si>
  <si>
    <t>TXL3-004A</t>
  </si>
  <si>
    <t>立11m以下水泥杆-综合土-用于丘陵、水田、城区</t>
  </si>
  <si>
    <t>TXL3-004B</t>
  </si>
  <si>
    <t>立11m以下水泥杆-综合土-用于山区</t>
  </si>
  <si>
    <t>TXL3-004C</t>
  </si>
  <si>
    <t>立11m以下水泥杆-综合土-更换电杆</t>
  </si>
  <si>
    <t>40千米以下光缆中继段测试-216芯以下</t>
  </si>
  <si>
    <t>TXL3-005A</t>
  </si>
  <si>
    <t>立11m以下水泥杆-软石-用于丘陵、水田、城区</t>
  </si>
  <si>
    <t>TXL3-005B</t>
  </si>
  <si>
    <t>立11m以下水泥杆-软石-用于山区</t>
  </si>
  <si>
    <t>TXL3-005C</t>
  </si>
  <si>
    <t>立11m以下水泥杆-软石-更换电杆</t>
  </si>
  <si>
    <t>40千米以下光缆中继段测试-240芯以下</t>
  </si>
  <si>
    <t>TXL3-006A</t>
  </si>
  <si>
    <t>立11m以下水泥杆-坚石-用于丘陵、水田、城区</t>
  </si>
  <si>
    <t>TXL3-006B</t>
  </si>
  <si>
    <t>立11m以下水泥杆-坚石-用于山区</t>
  </si>
  <si>
    <t>TXL3-006C</t>
  </si>
  <si>
    <t>立11m以下水泥杆-坚石-更换电杆</t>
  </si>
  <si>
    <t>40千米以下光缆中继段测试-264芯以下</t>
  </si>
  <si>
    <t>TXL3-007A</t>
  </si>
  <si>
    <t>立13m以下水泥杆-综合土-用于丘陵、水田、城区</t>
  </si>
  <si>
    <t>TXL3-007B</t>
  </si>
  <si>
    <t>立13m以下水泥杆-综合土-用于山区</t>
  </si>
  <si>
    <t>TXL3-007C</t>
  </si>
  <si>
    <t>立13m以下水泥杆-综合土-更换电杆</t>
  </si>
  <si>
    <t>40千米以下光缆中继段测试-288芯以下</t>
  </si>
  <si>
    <t>TXL3-008A</t>
  </si>
  <si>
    <t>立13m以下水泥杆-软石-用于丘陵、水田、城区</t>
  </si>
  <si>
    <t>TXL3-008B</t>
  </si>
  <si>
    <t>立13m以下水泥杆-软石-用于山区</t>
  </si>
  <si>
    <t>TXL3-008C</t>
  </si>
  <si>
    <t>立13m以下水泥杆-软石-更换电杆</t>
  </si>
  <si>
    <t>40千米以下光缆中继段测试-312芯以下</t>
  </si>
  <si>
    <t>TXL3-009A</t>
  </si>
  <si>
    <t>立13m以下水泥杆-坚石-用于丘陵、水田、城区</t>
  </si>
  <si>
    <t>TXL3-009B</t>
  </si>
  <si>
    <t>立13m以下水泥杆-坚石-用于山区</t>
  </si>
  <si>
    <t>TXL3-009C</t>
  </si>
  <si>
    <t>立13m以下水泥杆-坚石-更换电杆</t>
  </si>
  <si>
    <t>40千米以下光缆中继段测试-336芯以下</t>
  </si>
  <si>
    <t>TXL3-010A</t>
  </si>
  <si>
    <t>立13m以下水泥H杆-综合土-用于丘陵、水田、城区</t>
  </si>
  <si>
    <t>TXL3-010B</t>
  </si>
  <si>
    <t>立13m以下水泥H杆-综合土-用于山区</t>
  </si>
  <si>
    <t>TXL3-010C</t>
  </si>
  <si>
    <t>立13m以下水泥H杆-综合土-更换电杆</t>
  </si>
  <si>
    <t>安装落地式室外综合机柜-宽800以下</t>
  </si>
  <si>
    <t>TXL3-010D</t>
  </si>
  <si>
    <t>立13m以下水泥L杆-综合土</t>
  </si>
  <si>
    <t>安装落地式室外综合机柜-宽800以上</t>
  </si>
  <si>
    <t>40千米以下光缆中继段测试-360芯以下</t>
  </si>
  <si>
    <t>TXL3-010E</t>
  </si>
  <si>
    <t>立13m以下水泥L杆-综合土-用于丘陵、水田、城区</t>
  </si>
  <si>
    <t>TXL3-010F</t>
  </si>
  <si>
    <t>立13m以下水泥L杆-综合土-用于山区</t>
  </si>
  <si>
    <t>安装架空式交接箱-600对以下</t>
  </si>
  <si>
    <t>TXL3-010G</t>
  </si>
  <si>
    <t>立13m以下水泥L杆-综合土-更换电杆</t>
  </si>
  <si>
    <t>安装架空式交接箱-1200对以下</t>
  </si>
  <si>
    <t>TXL3-010H</t>
  </si>
  <si>
    <t>立13m以下水泥井字杆-综合土</t>
  </si>
  <si>
    <t>安装架空式交接箱-2400对以下</t>
  </si>
  <si>
    <t>40千米以下光缆中继段测试-384芯以下</t>
  </si>
  <si>
    <t>TXL3-010I</t>
  </si>
  <si>
    <t>立13m以下水泥井字杆-综合土-用于丘陵、水田、城区</t>
  </si>
  <si>
    <t>安装架空式交接箱-2400对以上</t>
  </si>
  <si>
    <t>TXL3-010J</t>
  </si>
  <si>
    <t>立13m以下水泥井字杆-综合土-用于山区</t>
  </si>
  <si>
    <t>安装落地式交接箱-1200对以下</t>
  </si>
  <si>
    <t>TXL3-010K</t>
  </si>
  <si>
    <t>立13m以下水泥井字杆-综合土-更换电杆</t>
  </si>
  <si>
    <t>安装落地式交接箱-2400对以下</t>
  </si>
  <si>
    <t>安装落地式交接箱-3600对以下</t>
  </si>
  <si>
    <t>40千米以下光缆中继段测试-408芯以下</t>
  </si>
  <si>
    <t>TXL3-011A</t>
  </si>
  <si>
    <t>立13m以下水泥H杆-软石-用于丘陵、水田、城区</t>
  </si>
  <si>
    <t>安装墙挂式交接箱-600对以下</t>
  </si>
  <si>
    <t>TXL3-011B</t>
  </si>
  <si>
    <t>立13m以下水泥H杆-软石-用于山区</t>
  </si>
  <si>
    <t>安装墙挂式交接箱-1200对以下</t>
  </si>
  <si>
    <t>TXL3-011C</t>
  </si>
  <si>
    <t>立13m以下水泥H杆-软石-更换电杆</t>
  </si>
  <si>
    <t>安装墙挂式交接箱-2400对以下</t>
  </si>
  <si>
    <t>TXL3-011D</t>
  </si>
  <si>
    <t>立13m以下水泥L杆-软石</t>
  </si>
  <si>
    <t>40千米以下光缆中继段测试-432芯以下</t>
  </si>
  <si>
    <t>TXL3-011E</t>
  </si>
  <si>
    <t>立13m以下水泥L杆-软石-用于丘陵、水田、城区</t>
  </si>
  <si>
    <t>TXL3-011F</t>
  </si>
  <si>
    <t>立13m以下水泥L杆-软石-用于山区</t>
  </si>
  <si>
    <t>TXL3-011G</t>
  </si>
  <si>
    <t>立13m以下水泥L杆-软石-更换电杆</t>
  </si>
  <si>
    <t>TXL3-011H</t>
  </si>
  <si>
    <t>立13m以下水泥井字杆-软石</t>
  </si>
  <si>
    <t>40千米以下光缆中继段测试-456芯以下</t>
  </si>
  <si>
    <t>TXL3-011I</t>
  </si>
  <si>
    <t>立13m以下水泥井字杆-软石-用于丘陵、水田、城区</t>
  </si>
  <si>
    <t>TXL3-011J</t>
  </si>
  <si>
    <t>立13m以下水泥井字杆-软石-用于山区</t>
  </si>
  <si>
    <t>TXL3-011K</t>
  </si>
  <si>
    <t>立13m以下水泥井字杆-软石-更换电杆</t>
  </si>
  <si>
    <t>40千米以下光缆中继段测试-480芯以下</t>
  </si>
  <si>
    <t>TXL3-012A</t>
  </si>
  <si>
    <t>立13m以下水泥H杆-坚石-用于丘陵、水田、城区</t>
  </si>
  <si>
    <t>TXL3-012B</t>
  </si>
  <si>
    <t>立13m以下水泥H杆-坚石-用于山区</t>
  </si>
  <si>
    <t>TXL3-012C</t>
  </si>
  <si>
    <t>立13m以下水泥H杆-坚石-更换电杆</t>
  </si>
  <si>
    <t>TXL3-012D</t>
  </si>
  <si>
    <t>立13m以下水泥L杆-坚石</t>
  </si>
  <si>
    <t>40千米以下光缆中继段测试-504芯以下</t>
  </si>
  <si>
    <t>TXL3-012E</t>
  </si>
  <si>
    <t>立13m以下水泥L杆-坚石-用于丘陵、水田、城区</t>
  </si>
  <si>
    <t>TXL3-012F</t>
  </si>
  <si>
    <t>立13m以下水泥L杆-坚石-用于山区</t>
  </si>
  <si>
    <t>TXL3-012G</t>
  </si>
  <si>
    <t>立13m以下水泥L杆-坚石-更换电杆</t>
  </si>
  <si>
    <t>TXL3-012H</t>
  </si>
  <si>
    <t>立13m以下水泥井字杆-坚石</t>
  </si>
  <si>
    <t>40千米以下光缆中继段测试-528芯以下</t>
  </si>
  <si>
    <t>TXL3-012I</t>
  </si>
  <si>
    <t>立13m以下水泥井字杆-坚石-用于丘陵、水田、城区</t>
  </si>
  <si>
    <t>TXL3-012J</t>
  </si>
  <si>
    <t>立13m以下水泥井字杆-坚石-用于山区</t>
  </si>
  <si>
    <t>TXL3-012K</t>
  </si>
  <si>
    <t>立13m以下水泥井字杆-坚石-更换电杆</t>
  </si>
  <si>
    <t>立8.5m以下木电杆-综合土</t>
  </si>
  <si>
    <t>40千米以下光缆中继段测试-552芯以下</t>
  </si>
  <si>
    <t>TXL3-013A</t>
  </si>
  <si>
    <t>立8.5m以下木电杆-综合土-用于丘陵、水田、城区</t>
  </si>
  <si>
    <t>TXL3-013B</t>
  </si>
  <si>
    <t>立8.5m以下木电杆-综合土-用于山区</t>
  </si>
  <si>
    <t>TXL3-013C</t>
  </si>
  <si>
    <t>立8.5m以下木电杆-综合土-更换电杆</t>
  </si>
  <si>
    <t>立8.5m以下木电杆-软石</t>
  </si>
  <si>
    <t>40千米以下光缆中继段测试-576芯以下</t>
  </si>
  <si>
    <t>TXL3-014A</t>
  </si>
  <si>
    <t>立8.5m以下木电杆-软石-用于丘陵、水田、城区</t>
  </si>
  <si>
    <t>TXL3-014B</t>
  </si>
  <si>
    <t>立8.5m以下木电杆-软石-用于山区</t>
  </si>
  <si>
    <t>TXL3-014C</t>
  </si>
  <si>
    <t>立8.5m以下木电杆-软石-更换电杆</t>
  </si>
  <si>
    <t>立8.5m以下木电杆-坚石</t>
  </si>
  <si>
    <t>用户光缆测试-2芯以下</t>
  </si>
  <si>
    <t>TXL3-015A</t>
  </si>
  <si>
    <t>立8.5m以下木电杆-坚石-用于丘陵、水田、城区</t>
  </si>
  <si>
    <t>TXL3-015B</t>
  </si>
  <si>
    <t>立8.5m以下木电杆-坚石-用于山区</t>
  </si>
  <si>
    <t>TXL3-015C</t>
  </si>
  <si>
    <t>立8.5m以下木电杆-坚石-更换电杆</t>
  </si>
  <si>
    <t>TXL6-102A</t>
  </si>
  <si>
    <t>用户光缆测试-6芯以下</t>
  </si>
  <si>
    <t>立10m以下木电杆-综合土</t>
  </si>
  <si>
    <t>TXL6-102B</t>
  </si>
  <si>
    <t>TXL3-016A</t>
  </si>
  <si>
    <t>立10m以下木电杆-综合土-用于丘陵、水田、城区</t>
  </si>
  <si>
    <t>TXL6-102C</t>
  </si>
  <si>
    <t>TXL3-016B</t>
  </si>
  <si>
    <t>立10m以下木电杆-综合土-用于山区</t>
  </si>
  <si>
    <t>TXL6-103A</t>
  </si>
  <si>
    <t>用户光缆测试-12芯以下</t>
  </si>
  <si>
    <t>TXL3-016C</t>
  </si>
  <si>
    <t>立10m以下木电杆-综合土-更换电杆</t>
  </si>
  <si>
    <t>TXL6-103B</t>
  </si>
  <si>
    <t>立10m以下木电杆-软石</t>
  </si>
  <si>
    <t>TXL6-103C</t>
  </si>
  <si>
    <t>TXL3-017A</t>
  </si>
  <si>
    <t>立10m以下木电杆-软石-用于丘陵、水田、城区</t>
  </si>
  <si>
    <t>TXL6-104A</t>
  </si>
  <si>
    <t>用户光缆测试-24芯以下</t>
  </si>
  <si>
    <t>TXL3-017B</t>
  </si>
  <si>
    <t>立10m以下木电杆-软石-用于山区</t>
  </si>
  <si>
    <t>TXL6-104B</t>
  </si>
  <si>
    <t>TXL3-017C</t>
  </si>
  <si>
    <t>立10m以下木电杆-软石-更换电杆</t>
  </si>
  <si>
    <t>TXL6-104C</t>
  </si>
  <si>
    <t>立10m以下木电杆-坚石</t>
  </si>
  <si>
    <t>TXL6-105A</t>
  </si>
  <si>
    <t>用户光缆测试-36芯以下</t>
  </si>
  <si>
    <t>TXL3-018A</t>
  </si>
  <si>
    <t>立10m以下木电杆-坚石-用于丘陵、水田、城区</t>
  </si>
  <si>
    <t>TXL6-105B</t>
  </si>
  <si>
    <t>TXL3-018B</t>
  </si>
  <si>
    <t>立10m以下木电杆-坚石-用于山区</t>
  </si>
  <si>
    <t>TXL6-105C</t>
  </si>
  <si>
    <t>TXL3-018C</t>
  </si>
  <si>
    <t>立10m以下木电杆-坚石-更换电杆</t>
  </si>
  <si>
    <t>TXL6-106A</t>
  </si>
  <si>
    <t>用户光缆测试-48芯以下</t>
  </si>
  <si>
    <t>立15m以下品接杆-综合土</t>
  </si>
  <si>
    <t>TXL6-106B</t>
  </si>
  <si>
    <t>TXL3-019A</t>
  </si>
  <si>
    <t>立15m以下品接杆-综合土-用于丘陵、水田、城区</t>
  </si>
  <si>
    <t>TXL6-106C</t>
  </si>
  <si>
    <t>TXL3-019B</t>
  </si>
  <si>
    <t>立15m以下品接杆-综合土-用于山区</t>
  </si>
  <si>
    <t>用户光缆测试-60芯以下</t>
  </si>
  <si>
    <t>TXL3-019C</t>
  </si>
  <si>
    <t>立15m以下品接杆-综合土-更换电杆</t>
  </si>
  <si>
    <t>立15m以下品接杆-软石</t>
  </si>
  <si>
    <t>TXL3-020A</t>
  </si>
  <si>
    <t>立15m以下品接杆-软石-用于丘陵、水田、城区</t>
  </si>
  <si>
    <t>用户光缆测试-72芯以下</t>
  </si>
  <si>
    <t>TXL3-020B</t>
  </si>
  <si>
    <t>立15m以下品接杆-软石-用于山区</t>
  </si>
  <si>
    <t>TXL3-020C</t>
  </si>
  <si>
    <t>立15m以下品接杆-软石-更换电杆</t>
  </si>
  <si>
    <t>立15m以下品接杆-坚石</t>
  </si>
  <si>
    <t>用户光缆测试-84芯以下</t>
  </si>
  <si>
    <t>TXL3-021A</t>
  </si>
  <si>
    <t>立15m以下品接杆-坚石-用于丘陵、水田、城区</t>
  </si>
  <si>
    <t>TXL3-021B</t>
  </si>
  <si>
    <t>立15m以下品接杆-坚石-用于山区</t>
  </si>
  <si>
    <t>TXL3-021C</t>
  </si>
  <si>
    <t>立15m以下品接杆-坚石-更换电杆</t>
  </si>
  <si>
    <t>用户光缆测试-96芯以下</t>
  </si>
  <si>
    <t>立24m以下特种品接杆-综合土</t>
  </si>
  <si>
    <t>TXL3-022A</t>
  </si>
  <si>
    <t>立24m以下特种品接杆-综合土-用于丘陵、水田、城区</t>
  </si>
  <si>
    <t>TXL3-022B</t>
  </si>
  <si>
    <t>立24m以下特种品接杆-综合土-用于山区</t>
  </si>
  <si>
    <t>用户光缆测试-108芯以下</t>
  </si>
  <si>
    <t>TXL3-022C</t>
  </si>
  <si>
    <t>立24m以下特种品接杆-综合土-更换电杆</t>
  </si>
  <si>
    <t>立24m以下特种品接杆-软石</t>
  </si>
  <si>
    <t>TXL3-023A</t>
  </si>
  <si>
    <t>立24m以下特种品接杆-软石-用于丘陵、水田、城区</t>
  </si>
  <si>
    <t>用户光缆测试-132芯以下</t>
  </si>
  <si>
    <t>TXL3-023B</t>
  </si>
  <si>
    <t>立24m以下特种品接杆-软石-用于山区</t>
  </si>
  <si>
    <t>TXL3-023C</t>
  </si>
  <si>
    <t>立24m以下特种品接杆-软石-更换电杆</t>
  </si>
  <si>
    <t>立24m以下特种品接杆-坚石</t>
  </si>
  <si>
    <t>用户光缆测试-144芯以下</t>
  </si>
  <si>
    <t>TXL3-024A</t>
  </si>
  <si>
    <t>立24m以下特种品接杆-坚石-用于丘陵、水田、城区</t>
  </si>
  <si>
    <t>TXL3-024B</t>
  </si>
  <si>
    <t>立24m以下特种品接杆-坚石-用于山区</t>
  </si>
  <si>
    <t>TXL3-024C</t>
  </si>
  <si>
    <t>立24m以下特种品接杆-坚石-更换电杆</t>
  </si>
  <si>
    <t>用户光缆测试-168芯以下</t>
  </si>
  <si>
    <t>立10m以下H杆-综合土</t>
  </si>
  <si>
    <t>TXL3-025A</t>
  </si>
  <si>
    <t>立10m以下H杆-综合土-用于丘陵、水田、城区</t>
  </si>
  <si>
    <t>TXL3-025B</t>
  </si>
  <si>
    <t>立10m以下H杆-综合土-用于山区</t>
  </si>
  <si>
    <t>用户光缆测试-192芯以下</t>
  </si>
  <si>
    <t>TXL3-025C</t>
  </si>
  <si>
    <t>立10m以下H杆-综合土-更换电杆</t>
  </si>
  <si>
    <t>TXL3-025D</t>
  </si>
  <si>
    <t>立10m以下L杆-综合土</t>
  </si>
  <si>
    <t>TXL3-025E</t>
  </si>
  <si>
    <t>立10m以下L杆-综合土-用于丘陵、水田、城区</t>
  </si>
  <si>
    <t>用户光缆测试-216芯以下</t>
  </si>
  <si>
    <t>TXL3-025F</t>
  </si>
  <si>
    <t>立10m以下L杆-综合土-用于山区</t>
  </si>
  <si>
    <t>TXL3-025G</t>
  </si>
  <si>
    <t>立10m以下L杆-综合土-更换电杆</t>
  </si>
  <si>
    <t>TXL3-025H</t>
  </si>
  <si>
    <t>立10m以下井字杆-综合土</t>
  </si>
  <si>
    <t>用户光缆测试-240芯以下</t>
  </si>
  <si>
    <t>TXL3-025I</t>
  </si>
  <si>
    <t>立10m以下井字杆-综合土-用于丘陵、水田、城区</t>
  </si>
  <si>
    <t>TXL3-025J</t>
  </si>
  <si>
    <t>立10m以下井字杆-综合土-用于山区</t>
  </si>
  <si>
    <t>TXL3-025K</t>
  </si>
  <si>
    <t>立10m以下井字杆-综合土-更换电杆</t>
  </si>
  <si>
    <t>用户光缆测试-264芯以下</t>
  </si>
  <si>
    <t>立10m以下H杆-软石</t>
  </si>
  <si>
    <t>TXL3-026A</t>
  </si>
  <si>
    <t>立10m以下H杆-软石-用于丘陵、水田、城区</t>
  </si>
  <si>
    <t>TXL3-026B</t>
  </si>
  <si>
    <t>立10m以下H杆-软石-用于山区</t>
  </si>
  <si>
    <t>用户光缆测试-288芯以下</t>
  </si>
  <si>
    <t>TXL3-026C</t>
  </si>
  <si>
    <t>立10m以下H杆-软石-更换电杆</t>
  </si>
  <si>
    <t>TXL3-026D</t>
  </si>
  <si>
    <t>立10m以下L杆-软石</t>
  </si>
  <si>
    <t>TXL3-026E</t>
  </si>
  <si>
    <t>立10m以下L杆-软石-用于丘陵、水田、城区</t>
  </si>
  <si>
    <t>用户光缆测试-312芯以下</t>
  </si>
  <si>
    <t>TXL3-026F</t>
  </si>
  <si>
    <t>立10m以下L杆-软石-用于山区</t>
  </si>
  <si>
    <t>TXL3-026G</t>
  </si>
  <si>
    <t>立10m以下L杆-软石-更换电杆</t>
  </si>
  <si>
    <t>TXL3-026H</t>
  </si>
  <si>
    <t>立10m以下井字杆-软石</t>
  </si>
  <si>
    <t>用户光缆测试-336芯以下</t>
  </si>
  <si>
    <t>TXL3-026I</t>
  </si>
  <si>
    <t>立10m以下井字杆-软石-用于丘陵、水田、城区</t>
  </si>
  <si>
    <t>TXL3-026J</t>
  </si>
  <si>
    <t>立10m以下井字杆-软石-用于山区</t>
  </si>
  <si>
    <t>TXL3-026K</t>
  </si>
  <si>
    <t>立10m以下井字杆-软石-更换电杆</t>
  </si>
  <si>
    <t>用户光缆测试-360芯以下</t>
  </si>
  <si>
    <t>立10m以下H杆-坚石</t>
  </si>
  <si>
    <t>TXL3-027A</t>
  </si>
  <si>
    <t>立10m以下H杆-坚石-用于丘陵、水田、城区</t>
  </si>
  <si>
    <t>TXL3-027B</t>
  </si>
  <si>
    <t>立10m以下H杆-坚石-用于山区</t>
  </si>
  <si>
    <t>用户光缆测试-384芯以下</t>
  </si>
  <si>
    <t>TXL3-027C</t>
  </si>
  <si>
    <t>立10m以下H杆-坚石-更换电杆</t>
  </si>
  <si>
    <t>TXL3-027D</t>
  </si>
  <si>
    <t>立10m以下L杆-坚石</t>
  </si>
  <si>
    <t>TXL3-027E</t>
  </si>
  <si>
    <t>立10m以下L杆-坚石-用于丘陵、水田、城区</t>
  </si>
  <si>
    <t>用户光缆测试-408芯以下</t>
  </si>
  <si>
    <t>TXL3-027F</t>
  </si>
  <si>
    <t>立10m以下L杆-坚石-用于山区</t>
  </si>
  <si>
    <t>TXL3-027G</t>
  </si>
  <si>
    <t>立10m以下L杆-坚石-更换电杆</t>
  </si>
  <si>
    <t>TXL3-027H</t>
  </si>
  <si>
    <t>立10m以下井字杆-坚石</t>
  </si>
  <si>
    <t>用户光缆测试-432芯以下</t>
  </si>
  <si>
    <t>TXL3-027I</t>
  </si>
  <si>
    <t>立10m以下井字杆-坚石-用于丘陵、水田、城区</t>
  </si>
  <si>
    <t>TXL3-027J</t>
  </si>
  <si>
    <t>立10m以下井字杆-坚石-用于山区</t>
  </si>
  <si>
    <t>TXL3-027K</t>
  </si>
  <si>
    <t>立10m以下井字杆-坚石-更换电杆</t>
  </si>
  <si>
    <t>用户光缆测试-456芯以下</t>
  </si>
  <si>
    <t>立15m以下品接H杆-综合土</t>
  </si>
  <si>
    <t>TXL3-028A</t>
  </si>
  <si>
    <t>立15m以下品接H杆-综合土-用于丘陵、水田、城区</t>
  </si>
  <si>
    <t>TXL3-028B</t>
  </si>
  <si>
    <t>立15m以下品接H杆-综合土-用于山区</t>
  </si>
  <si>
    <t>用户光缆测试-480芯以下</t>
  </si>
  <si>
    <t>TXL3-028C</t>
  </si>
  <si>
    <t>立15m以下品接H杆-综合土-更换电杆</t>
  </si>
  <si>
    <t>TXL3-028D</t>
  </si>
  <si>
    <t>立15m以下品接L杆-综合土</t>
  </si>
  <si>
    <t>TXL3-028E</t>
  </si>
  <si>
    <t>立15m以下品接L杆-综合土-用于丘陵、水田、城区</t>
  </si>
  <si>
    <t>用户光缆测试-504芯以下</t>
  </si>
  <si>
    <t>TXL3-028F</t>
  </si>
  <si>
    <t>立15m以下品接L杆-综合土-用于山区</t>
  </si>
  <si>
    <t>TXL3-028G</t>
  </si>
  <si>
    <t>立15m以下品接L杆-综合土-更换电杆</t>
  </si>
  <si>
    <t>TXL3-028H</t>
  </si>
  <si>
    <t>立15m以下品接井字杆-综合土</t>
  </si>
  <si>
    <t>用户光缆测试-528芯以下</t>
  </si>
  <si>
    <t>TXL3-028I</t>
  </si>
  <si>
    <t>立15m以下品接井字杆-综合土-用于丘陵、水田、城区</t>
  </si>
  <si>
    <t>TXL3-028J</t>
  </si>
  <si>
    <t>立15m以下品接井字杆-综合土-用于山区</t>
  </si>
  <si>
    <t>TXL3-028K</t>
  </si>
  <si>
    <t>立15m以下品接井字杆-综合土-更换电杆</t>
  </si>
  <si>
    <t>用户光缆测试-552芯以下</t>
  </si>
  <si>
    <t>立15m以下品接H杆-软石</t>
  </si>
  <si>
    <t>TXL3-029A</t>
  </si>
  <si>
    <t>立15m以下品接H杆-软石-用于丘陵、水田、城区</t>
  </si>
  <si>
    <t>TXL3-029B</t>
  </si>
  <si>
    <t>立15m以下品接H杆-软石-用于山区</t>
  </si>
  <si>
    <t>用户光缆测试-576芯以下</t>
  </si>
  <si>
    <t>TXL3-029C</t>
  </si>
  <si>
    <t>立15m以下品接H杆-软石-更换电杆</t>
  </si>
  <si>
    <t>TXL3-029D</t>
  </si>
  <si>
    <t>立15m以下品接L杆-软石</t>
  </si>
  <si>
    <t>TXL3-029E</t>
  </si>
  <si>
    <t>立15m以下品接L杆-软石-用于丘陵、水田、城区</t>
  </si>
  <si>
    <t>光分配网(ODN)光纤链路全程测试-光纤链路衰减测试-1:2</t>
  </si>
  <si>
    <t>TXL3-029F</t>
  </si>
  <si>
    <t>立15m以下品接L杆-软石-用于山区</t>
  </si>
  <si>
    <t>TXL3-029G</t>
  </si>
  <si>
    <t>立15m以下品接L杆-软石-更换电杆</t>
  </si>
  <si>
    <t>光分配网(ODN)光纤链路全程测试-光纤链路衰减测试-1:4</t>
  </si>
  <si>
    <t>TXL3-029H</t>
  </si>
  <si>
    <t>立15m以下品接井字杆-软石</t>
  </si>
  <si>
    <t>TXL3-029I</t>
  </si>
  <si>
    <t>立15m以下品接井字杆-软石-用于丘陵、水田、城区</t>
  </si>
  <si>
    <t>光分配网(ODN)光纤链路全程测试-光纤链路衰减测试-1:8</t>
  </si>
  <si>
    <t>TXL3-029J</t>
  </si>
  <si>
    <t>立15m以下品接井字杆-软石-用于山区</t>
  </si>
  <si>
    <t>TXL3-029K</t>
  </si>
  <si>
    <t>立15m以下品接井字杆-软石-更换电杆</t>
  </si>
  <si>
    <t>光分配网(ODN)光纤链路全程测试-光纤链路衰减测试-1:16</t>
  </si>
  <si>
    <t>立15m以下品接H杆-坚石</t>
  </si>
  <si>
    <t>TXL3-030A</t>
  </si>
  <si>
    <t>立15m以下品接H杆-坚石-用于丘陵、水田、城区</t>
  </si>
  <si>
    <t>光分配网(ODN)光纤链路全程测试-光纤链路衰减测试-1:32</t>
  </si>
  <si>
    <t>TXL3-030B</t>
  </si>
  <si>
    <t>立15m以下品接H杆-坚石-用于山区</t>
  </si>
  <si>
    <t>TXL3-030C</t>
  </si>
  <si>
    <t>立15m以下品接H杆-坚石-更换电杆</t>
  </si>
  <si>
    <t>光分配网(ODN)光纤链路全程测试-光纤链路衰减测试-1:64</t>
  </si>
  <si>
    <t>TXL3-030D</t>
  </si>
  <si>
    <t>立15m以下品接L杆-坚石</t>
  </si>
  <si>
    <t>TXL3-030E</t>
  </si>
  <si>
    <t>立15m以下品接L杆-坚石-用于丘陵、水田、城区</t>
  </si>
  <si>
    <t>光分配网(ODN)光纤链路全程测试-光纤链路衰减测试-1:128</t>
  </si>
  <si>
    <t>TXL3-030F</t>
  </si>
  <si>
    <t>立15m以下品接L杆-坚石-用于山区</t>
  </si>
  <si>
    <t>TXL3-030G</t>
  </si>
  <si>
    <t>立15m以下品接L杆-坚石-更换电杆</t>
  </si>
  <si>
    <t>光纤链路回波损耗测试</t>
  </si>
  <si>
    <t>TXL3-030H</t>
  </si>
  <si>
    <t>立15m以下品接井字杆-坚石</t>
  </si>
  <si>
    <t>电缆链路测试</t>
  </si>
  <si>
    <t>TXL3-030I</t>
  </si>
  <si>
    <t>立15m以下品接井字杆-坚石-用于丘陵、水田、城区</t>
  </si>
  <si>
    <t>TXL3-030J</t>
  </si>
  <si>
    <t>立15m以下品接井字杆-坚石-用于山区</t>
  </si>
  <si>
    <t>TXL3-030K</t>
  </si>
  <si>
    <t>立15m以下品接井字杆-坚石-更换电杆</t>
  </si>
  <si>
    <t>立24m以下特种品接H杆-综合土</t>
  </si>
  <si>
    <t>TXL3-031A</t>
  </si>
  <si>
    <t>立24m以下特种品接H杆-综合土-用于丘陵、水田、城区</t>
  </si>
  <si>
    <t>TXL3-031B</t>
  </si>
  <si>
    <t>立24m以下特种品接H杆-综合土-用于山区</t>
  </si>
  <si>
    <t>TXL3-031C</t>
  </si>
  <si>
    <t>立24m以下特种品接H杆-综合土-更换电杆</t>
  </si>
  <si>
    <t>光分路器本机测试-1:2</t>
  </si>
  <si>
    <t>TXL3-031D</t>
  </si>
  <si>
    <t>立24m以下特种品接L杆-综合土</t>
  </si>
  <si>
    <t>TXL3-031E</t>
  </si>
  <si>
    <t>立24m以下特种品接L杆-综合土-用于丘陵、水田、城区</t>
  </si>
  <si>
    <t>光分路器本机测试-1:4</t>
  </si>
  <si>
    <t>TXL3-031F</t>
  </si>
  <si>
    <t>立24m以下特种品接L杆-综合土-用于山区</t>
  </si>
  <si>
    <t>TXL3-031G</t>
  </si>
  <si>
    <t>立24m以下特种品接L杆-综合土-更换电杆</t>
  </si>
  <si>
    <t>光分路器本机测试-1:8</t>
  </si>
  <si>
    <t>TXL3-031H</t>
  </si>
  <si>
    <t>立24m以下特种品接井字杆-综合土</t>
  </si>
  <si>
    <t>TXL3-031I</t>
  </si>
  <si>
    <t>立24m以下特种品接井字杆-综合土-用于丘陵、水田、城区</t>
  </si>
  <si>
    <t>光分路器本机测试-1:16</t>
  </si>
  <si>
    <t>TXL3-031J</t>
  </si>
  <si>
    <t>立24m以下特种品接井字杆-综合土-用于山区</t>
  </si>
  <si>
    <t>TXL3-031K</t>
  </si>
  <si>
    <t>立24m以下特种品接井字杆-综合土-更换电杆</t>
  </si>
  <si>
    <t>光分路器本机测试-1:32</t>
  </si>
  <si>
    <t>立24m以下特种品接H杆-软石</t>
  </si>
  <si>
    <t>TXL3-032A</t>
  </si>
  <si>
    <t>立24m以下特种品接H杆-软石-用于丘陵、水田、城区</t>
  </si>
  <si>
    <t>光分路器本机测试-1:64</t>
  </si>
  <si>
    <t>TXL3-032B</t>
  </si>
  <si>
    <t>立24m以下特种品接H杆-软石-用于山区</t>
  </si>
  <si>
    <t>TXL3-032C</t>
  </si>
  <si>
    <t>立24m以下特种品接H杆-软石-更换电杆</t>
  </si>
  <si>
    <t>光分路器本机测试-1:128</t>
  </si>
  <si>
    <t>TXL3-032D</t>
  </si>
  <si>
    <t>立24m以下特种品接L杆-软石</t>
  </si>
  <si>
    <t>TXL3-032E</t>
  </si>
  <si>
    <t>立24m以下特种品接L杆-软石-用于丘陵、水田、城区</t>
  </si>
  <si>
    <t>TXL3-032F</t>
  </si>
  <si>
    <t>立24m以下特种品接L杆-软石-用于山区</t>
  </si>
  <si>
    <t>TXL3-032G</t>
  </si>
  <si>
    <t>立24m以下特种品接L杆-软石-更换电杆</t>
  </si>
  <si>
    <t>TXL3-032H</t>
  </si>
  <si>
    <t>立24m以下特种品接井字杆-软石</t>
  </si>
  <si>
    <t>TXL3-032I</t>
  </si>
  <si>
    <t>立24m以下特种品接井字杆-软石-用于丘陵、水田、城区</t>
  </si>
  <si>
    <t>TXL3-032J</t>
  </si>
  <si>
    <t>立24m以下特种品接井字杆-软石-用于山区</t>
  </si>
  <si>
    <t>TXL3-032K</t>
  </si>
  <si>
    <t>立24m以下特种品接井字杆-软石-更换电杆</t>
  </si>
  <si>
    <t>立24m以下特种品接H杆-坚石</t>
  </si>
  <si>
    <t>TXL3-033A</t>
  </si>
  <si>
    <t>立24m以下特种品接H杆-坚石-用于丘陵、水田、城区</t>
  </si>
  <si>
    <t>TXL3-033B</t>
  </si>
  <si>
    <t>立24m以下特种品接H杆-坚石-用于山区</t>
  </si>
  <si>
    <t>TXL3-033C</t>
  </si>
  <si>
    <t>立24m以下特种品接H杆-坚石-更换电杆</t>
  </si>
  <si>
    <t>TXL3-033D</t>
  </si>
  <si>
    <t>立24m以下特种品接L杆-坚石</t>
  </si>
  <si>
    <t>TXL3-033E</t>
  </si>
  <si>
    <t>立24m以下特种品接L杆-坚石-用于丘陵、水田、城区</t>
  </si>
  <si>
    <t>TXL3-033F</t>
  </si>
  <si>
    <t>立24m以下特种品接L杆-坚石-用于山区</t>
  </si>
  <si>
    <t>TXL3-033G</t>
  </si>
  <si>
    <t>立24m以下特种品接L杆-坚石-更换电杆</t>
  </si>
  <si>
    <t>TXL3-033H</t>
  </si>
  <si>
    <t>立24m以下特种品接井字杆-坚石</t>
  </si>
  <si>
    <t>TXL3-033I</t>
  </si>
  <si>
    <t>立24m以下特种品接井字杆-坚石-用于丘陵、水田、城区</t>
  </si>
  <si>
    <t>TXL3-033J</t>
  </si>
  <si>
    <t>立24m以下特种品接井字杆-坚石-用于山区</t>
  </si>
  <si>
    <t>TXL3-033K</t>
  </si>
  <si>
    <t>立24m以下特种品接井字杆-坚石-更换电杆</t>
  </si>
  <si>
    <t>电杆根部加固及保护-护桩</t>
  </si>
  <si>
    <t>TXL3-034A</t>
  </si>
  <si>
    <t>电杆根部加固及保护-护桩-用于H杆</t>
  </si>
  <si>
    <t>电杆根部加固及保护-木围桩</t>
  </si>
  <si>
    <t>TXL3-035A</t>
  </si>
  <si>
    <t>电杆根部加固及保护-木围桩-用于H杆</t>
  </si>
  <si>
    <t>电杆根部加固及保护-石笼</t>
  </si>
  <si>
    <t>TXL3-036A</t>
  </si>
  <si>
    <t>电杆根部加固及保护-石笼-用于H杆</t>
  </si>
  <si>
    <t>电杆根部加固及保护-石护墩</t>
  </si>
  <si>
    <t>TXL3-037A</t>
  </si>
  <si>
    <t>电杆根部加固及保护-石护墩-用于H杆</t>
  </si>
  <si>
    <t>电杆根部加固及保护-卡盘</t>
  </si>
  <si>
    <t>TXL3-038A</t>
  </si>
  <si>
    <t>电杆根部加固及保护-卡盘-用于H杆</t>
  </si>
  <si>
    <t>电杆根部加固及保护-底盘</t>
  </si>
  <si>
    <t>TXL3-039A</t>
  </si>
  <si>
    <t>电杆根部加固及保护-底盘-用于H杆</t>
  </si>
  <si>
    <t>电杆根部加固及保护-水泥帮桩</t>
  </si>
  <si>
    <t>TXL3-040A</t>
  </si>
  <si>
    <t>电杆根部加固及保护-水泥帮桩-用于H杆</t>
  </si>
  <si>
    <t>电杆根部加固及保护-木帮桩</t>
  </si>
  <si>
    <t>TXL3-041A</t>
  </si>
  <si>
    <t>电杆根部加固及保护-木帮桩-用于H杆</t>
  </si>
  <si>
    <t>电杆根部加固及保护-打桩单杆</t>
  </si>
  <si>
    <t>TXL3-042A</t>
  </si>
  <si>
    <t>电杆根部加固及保护-打桩单杆-用于H杆</t>
  </si>
  <si>
    <t>电杆根部加固及保护-打桩品接杆</t>
  </si>
  <si>
    <t>电杆根部加固及保护-打桩分水架</t>
  </si>
  <si>
    <t>装木撑杆-综合土</t>
  </si>
  <si>
    <t>TXL3-045A</t>
  </si>
  <si>
    <t>装木撑杆-综合土-用于丘陵、水田、城区</t>
  </si>
  <si>
    <t>TXL3-045B</t>
  </si>
  <si>
    <t>装木撑杆-综合土-用于山区</t>
  </si>
  <si>
    <t>装木撑杆-软石</t>
  </si>
  <si>
    <t>TXL3-046A</t>
  </si>
  <si>
    <t>装木撑杆-软石-用于丘陵、水田、城区</t>
  </si>
  <si>
    <t>TXL3-046B</t>
  </si>
  <si>
    <t>装木撑杆-软石-用于山区</t>
  </si>
  <si>
    <t>装木撑杆-坚石</t>
  </si>
  <si>
    <t>TXL3-047A</t>
  </si>
  <si>
    <t>装木撑杆-坚石-用于丘陵、水田、城区</t>
  </si>
  <si>
    <t>TXL3-047B</t>
  </si>
  <si>
    <t>装木撑杆-坚石-用于山区</t>
  </si>
  <si>
    <t>TXL3-048A</t>
  </si>
  <si>
    <t>装水泥撑杆-综合土-用于丘陵、水田、城区</t>
  </si>
  <si>
    <t>TXL3-048B</t>
  </si>
  <si>
    <t>装水泥撑杆-综合土-用于山区</t>
  </si>
  <si>
    <t>TXL3-049A</t>
  </si>
  <si>
    <t>装水泥撑杆-软石-用于丘陵、水田、城区</t>
  </si>
  <si>
    <t>TXL3-049B</t>
  </si>
  <si>
    <t>装水泥撑杆-软石-用于山区</t>
  </si>
  <si>
    <t>TXL3-050A</t>
  </si>
  <si>
    <t>装水泥撑杆-坚石-用于丘陵、水田、城区</t>
  </si>
  <si>
    <t>TXL3-050B</t>
  </si>
  <si>
    <t>装水泥撑杆-坚石-用于山区</t>
  </si>
  <si>
    <t>夹板法装7/2.2单股拉线-综合土</t>
  </si>
  <si>
    <t>TXL3-051A</t>
  </si>
  <si>
    <t>夹板法装7/2.2单股拉线-综合土-用于丘陵、水田、城区</t>
  </si>
  <si>
    <t>TXL3-051B</t>
  </si>
  <si>
    <t>夹板法装7/2.2单股拉线-综合土-用于山区</t>
  </si>
  <si>
    <t>TXL3-051C</t>
  </si>
  <si>
    <t>夹板法装7/2.2单股拉线-综合土-更换拉线</t>
  </si>
  <si>
    <t>夹板法装7/2.2单股拉线-软石</t>
  </si>
  <si>
    <t>TXL3-052A</t>
  </si>
  <si>
    <t>夹板法装7/2.2单股拉线-软石-用于丘陵、水田、城区</t>
  </si>
  <si>
    <t>TXL3-052B</t>
  </si>
  <si>
    <t>夹板法装7/2.2单股拉线-软石-用于山区</t>
  </si>
  <si>
    <t>TXL3-052C</t>
  </si>
  <si>
    <t>夹板法装7/2.2单股拉线-软石-更换拉线</t>
  </si>
  <si>
    <t>夹板法装7/2.2单股拉线-坚石</t>
  </si>
  <si>
    <t>TXL3-053A</t>
  </si>
  <si>
    <t>夹板法装7/2.2单股拉线-坚石-用于丘陵、水田、城区</t>
  </si>
  <si>
    <t>TXL3-053B</t>
  </si>
  <si>
    <t>夹板法装7/2.2单股拉线-坚石-用于山区</t>
  </si>
  <si>
    <t>TXL3-053C</t>
  </si>
  <si>
    <t>夹板法装7/2.2单股拉线-坚石-更换拉线</t>
  </si>
  <si>
    <t>夹板法装7/2.6单股拉线-综合土</t>
  </si>
  <si>
    <t>TXL3-054A</t>
  </si>
  <si>
    <t>夹板法装7/2.6单股拉线-综合土-用于丘陵、水田、城区</t>
  </si>
  <si>
    <t>TXL3-054B</t>
  </si>
  <si>
    <t>拆除夹板法装7/2.6单股拉线-综合土-用于丘陵、水田、城区(工日*0.3)</t>
  </si>
  <si>
    <t>TXL3-054D</t>
  </si>
  <si>
    <t>夹板法装7/2.6单股拉线-综合土-用于山区</t>
  </si>
  <si>
    <t>TXL3-054C</t>
  </si>
  <si>
    <t>夹板法装7/2.6单股拉线-综合土-更换拉线</t>
  </si>
  <si>
    <t>夹板法装7/2.6单股拉线-软石</t>
  </si>
  <si>
    <t>TXL3-055D</t>
  </si>
  <si>
    <t>拆除夹板法7/2.6单股拉线-软石(工日*0.3)</t>
  </si>
  <si>
    <t>TXL3-055A</t>
  </si>
  <si>
    <t>夹板法装7/2.6单股拉线-软石-用于丘陵、水田、城区</t>
  </si>
  <si>
    <t>拆除夹板法装7/2.6单股拉线-软石-用于丘陵、水田、城区(工日*0.3)</t>
  </si>
  <si>
    <t>TXL3-055B</t>
  </si>
  <si>
    <t>夹板法装7/2.6单股拉线-软石-用于山区</t>
  </si>
  <si>
    <t>TXL3-055C</t>
  </si>
  <si>
    <t>夹板法装7/2.6单股拉线-软石-更换拉线</t>
  </si>
  <si>
    <t>夹板法装7/2.6单股拉线-坚石</t>
  </si>
  <si>
    <t>TXL3-056A</t>
  </si>
  <si>
    <t>夹板法装7/2.6单股拉线-坚石-用于丘陵、水田、城区</t>
  </si>
  <si>
    <t>TXL3-056B</t>
  </si>
  <si>
    <t>夹板法装7/2.6单股拉线-坚石-用于山区</t>
  </si>
  <si>
    <t>TXL3-056C</t>
  </si>
  <si>
    <t>夹板法装7/2.6单股拉线-坚石-更换拉线</t>
  </si>
  <si>
    <t>夹板法装7/3.0单股拉线-综合土</t>
  </si>
  <si>
    <t>TXL3-057A</t>
  </si>
  <si>
    <t>夹板法装7/3.0单股拉线-综合土-用于丘陵、水田、城区</t>
  </si>
  <si>
    <t>TXL3-057B</t>
  </si>
  <si>
    <t>夹板法装7/3.0单股拉线-综合土-用于山区</t>
  </si>
  <si>
    <t>TXL3-057C</t>
  </si>
  <si>
    <t>夹板法装7/3.0单股拉线-综合土-更换拉线</t>
  </si>
  <si>
    <t>夹板法装7/3.0单股拉线-软石</t>
  </si>
  <si>
    <t>TXL3-058A</t>
  </si>
  <si>
    <t>夹板法装7/3.0单股拉线-软石-用于丘陵、水田、城区</t>
  </si>
  <si>
    <t>TXL3-058B</t>
  </si>
  <si>
    <t>夹板法装7/3.0单股拉线-软石-用于山区</t>
  </si>
  <si>
    <t>TXL3-058C</t>
  </si>
  <si>
    <t>夹板法装7/3.0单股拉线-软石-更换拉线</t>
  </si>
  <si>
    <t>夹板法装7/3.0单股拉线-坚石</t>
  </si>
  <si>
    <t>TXL3-059A</t>
  </si>
  <si>
    <t>夹板法装7/3.0单股拉线-坚石-用于丘陵、水田、城区</t>
  </si>
  <si>
    <t>TXL3-059B</t>
  </si>
  <si>
    <t>夹板法装7/3.0单股拉线-坚石-用于山区</t>
  </si>
  <si>
    <t>TXL3-059C</t>
  </si>
  <si>
    <t>夹板法装7/3.0单股拉线-坚石-更换拉线</t>
  </si>
  <si>
    <t>水泥杆另缠法装7/2.2单股拉线-综合土</t>
  </si>
  <si>
    <t>TXL3-060A</t>
  </si>
  <si>
    <t>水泥杆另缠法装7/2.2单股拉线-综合土-用于丘陵、水田、城区</t>
  </si>
  <si>
    <t>TXL3-060B</t>
  </si>
  <si>
    <t>水泥杆另缠法装7/2.2单股拉线-综合土-用于山区</t>
  </si>
  <si>
    <t>TXL3-060C</t>
  </si>
  <si>
    <t>水泥杆另缠法装7/2.2单股拉线-综合土-更换拉线</t>
  </si>
  <si>
    <t>水泥杆另缠法装7/2.2单股拉线-软石</t>
  </si>
  <si>
    <t>TXL3-061A</t>
  </si>
  <si>
    <t>水泥杆另缠法装7/2.2单股拉线-软石-用于丘陵、水田、城区</t>
  </si>
  <si>
    <t>TXL3-061B</t>
  </si>
  <si>
    <t>水泥杆另缠法装7/2.2单股拉线-软石-用于山区</t>
  </si>
  <si>
    <t>TXL3-061C</t>
  </si>
  <si>
    <t>水泥杆另缠法装7/2.2单股拉线-软石-更换拉线</t>
  </si>
  <si>
    <t>水泥杆另缠法装7/2.2单股拉线-坚石</t>
  </si>
  <si>
    <t>TXL3-062A</t>
  </si>
  <si>
    <t>水泥杆另缠法装7/2.2单股拉线-坚石-用于丘陵、水田、城区</t>
  </si>
  <si>
    <t>TXL3-062B</t>
  </si>
  <si>
    <t>水泥杆另缠法装7/2.2单股拉线-坚石-用于山区</t>
  </si>
  <si>
    <t>TXL3-062C</t>
  </si>
  <si>
    <t>水泥杆另缠法装7/2.2单股拉线-坚石-更换拉线</t>
  </si>
  <si>
    <t>水泥杆另缠法装7/2.6单股拉线-综合土</t>
  </si>
  <si>
    <t>TXL3-063A</t>
  </si>
  <si>
    <t>水泥杆另缠法装7/2.6单股拉线-综合土-用于丘陵、水田、城区</t>
  </si>
  <si>
    <t>TXL3-063B</t>
  </si>
  <si>
    <t>水泥杆另缠法装7/2.6单股拉线-综合土-用于山区</t>
  </si>
  <si>
    <t>TXL3-063C</t>
  </si>
  <si>
    <t>水泥杆另缠法装7/2.6单股拉线-综合土-更换拉线</t>
  </si>
  <si>
    <t>水泥杆另缠法装7/2.6单股拉线-软石</t>
  </si>
  <si>
    <t>TXL3-064A</t>
  </si>
  <si>
    <t>水泥杆另缠法装7/2.6单股拉线-软石-用于丘陵、水田、城区</t>
  </si>
  <si>
    <t>TXL3-064B</t>
  </si>
  <si>
    <t>水泥杆另缠法装7/2.6单股拉线-软石-用于山区</t>
  </si>
  <si>
    <t>TXL3-064C</t>
  </si>
  <si>
    <t>水泥杆另缠法装7/2.6单股拉线-软石-更换拉线</t>
  </si>
  <si>
    <t>水泥杆另缠法装7/2.6单股拉线-坚石</t>
  </si>
  <si>
    <t>TXL3-065A</t>
  </si>
  <si>
    <t>水泥杆另缠法装7/2.6单股拉线-坚石-用于丘陵、水田、城区</t>
  </si>
  <si>
    <t>TXL3-065B</t>
  </si>
  <si>
    <t>水泥杆另缠法装7/2.6单股拉线-坚石-用于山区</t>
  </si>
  <si>
    <t>TXL3-065C</t>
  </si>
  <si>
    <t>水泥杆另缠法装7/2.6单股拉线-坚石-更换拉线</t>
  </si>
  <si>
    <t>水泥杆另缠法装7/2.6V单股拉线-综合土</t>
  </si>
  <si>
    <t>TXL3-066A</t>
  </si>
  <si>
    <t>水泥杆另缠法装7/2.6V单股拉线-综合土-用于丘陵、水田、城区</t>
  </si>
  <si>
    <t>TXL3-066B</t>
  </si>
  <si>
    <t>水泥杆另缠法装7/2.6V单股拉线-综合土-用于山区</t>
  </si>
  <si>
    <t>TXL3-066C</t>
  </si>
  <si>
    <t>水泥杆另缠法装7/2.6V单股拉线-综合土-更换拉线</t>
  </si>
  <si>
    <t>水泥杆另缠法装7/2.6V单股拉线-软石</t>
  </si>
  <si>
    <t>TXL3-067A</t>
  </si>
  <si>
    <t>水泥杆另缠法装7/2.6V单股拉线-软石-用于丘陵、水田、城区</t>
  </si>
  <si>
    <t>TXL3-067B</t>
  </si>
  <si>
    <t>水泥杆另缠法装7/2.6V单股拉线-软石-用于山区</t>
  </si>
  <si>
    <t>TXL3-067C</t>
  </si>
  <si>
    <t>水泥杆另缠法装7/2.6V单股拉线-软石-更换拉线</t>
  </si>
  <si>
    <t>水泥杆另缠法装7/2.6V单股拉线-坚石</t>
  </si>
  <si>
    <t>TXL3-068A</t>
  </si>
  <si>
    <t>水泥杆另缠法装7/2.6V单股拉线-坚石-用于丘陵、水田、城区</t>
  </si>
  <si>
    <t>TXL3-068B</t>
  </si>
  <si>
    <t>水泥杆另缠法装7/2.6V单股拉线-坚石-用于山区</t>
  </si>
  <si>
    <t>TXL3-068C</t>
  </si>
  <si>
    <t>水泥杆另缠法装7/2.6V单股拉线-坚石-更换拉线</t>
  </si>
  <si>
    <t>水泥杆卡固法装7/2.2单股拉线-综合土</t>
  </si>
  <si>
    <t>TXL3-069A</t>
  </si>
  <si>
    <t>水泥杆卡固法装7/2.2单股拉线-综合土-用于丘陵、水田、城区</t>
  </si>
  <si>
    <t>TXL3-069B</t>
  </si>
  <si>
    <t>水泥杆卡固法装7/2.2单股拉线-综合土-用于山区</t>
  </si>
  <si>
    <t>TXL3-069C</t>
  </si>
  <si>
    <t>水泥杆卡固法装7/2.2单股拉线-综合土-更换拉线</t>
  </si>
  <si>
    <t>水泥杆卡固法装7/2.2单股拉线-软石</t>
  </si>
  <si>
    <t>TXL3-70A</t>
  </si>
  <si>
    <t>水泥杆卡固法装7/2.2单股拉线-软石-用于丘陵、水田、城区</t>
  </si>
  <si>
    <t>TXL3-070B</t>
  </si>
  <si>
    <t>水泥杆卡固法装7/2.2单股拉线-软石-用于山区</t>
  </si>
  <si>
    <t>TXL3-070C</t>
  </si>
  <si>
    <t>水泥杆卡固法装7/2.2单股拉线-软石-更换拉线</t>
  </si>
  <si>
    <t>水泥杆卡固法装7/2.6单股拉线-坚石</t>
  </si>
  <si>
    <t>TXL3-071A</t>
  </si>
  <si>
    <t>水泥杆卡固法装7/2.6单股拉线-坚石-用于丘陵、水田、城区</t>
  </si>
  <si>
    <t>TXL3-071B</t>
  </si>
  <si>
    <t>水泥杆卡固法装7/2.6单股拉线-坚石-用于山区</t>
  </si>
  <si>
    <t>TXL3-071C</t>
  </si>
  <si>
    <t>水泥杆卡固法装7/2.6单股拉线-坚石-更换拉线</t>
  </si>
  <si>
    <t>水泥杆卡固法装7/2.6单股拉线-综合土</t>
  </si>
  <si>
    <t>TXL3-072A</t>
  </si>
  <si>
    <t>水泥杆卡固法装7/2.6单股拉线-综合土-用于丘陵、水田、城区</t>
  </si>
  <si>
    <t>TXL3-072B</t>
  </si>
  <si>
    <t>水泥杆卡固法装7/2.6单股拉线-综合土-用于山区</t>
  </si>
  <si>
    <t>TXL3-072C</t>
  </si>
  <si>
    <t>水泥杆卡固法装7/2.6单股拉线-综合土-更换拉线</t>
  </si>
  <si>
    <t>水泥杆卡固法装7/2.6单股拉线-软石</t>
  </si>
  <si>
    <t>TXL3-73A</t>
  </si>
  <si>
    <t>水泥杆卡固法装7/2.6单股拉线-软石-用于丘陵、水田、城区</t>
  </si>
  <si>
    <t>TXL3-073B</t>
  </si>
  <si>
    <t>水泥杆卡固法装7/2.6单股拉线-软石-用于山区</t>
  </si>
  <si>
    <t>TXL3-073C</t>
  </si>
  <si>
    <t>水泥杆卡固法装7/2.6单股拉线-软石-更换拉线</t>
  </si>
  <si>
    <t>TXL3-074A</t>
  </si>
  <si>
    <t>TXL3-074B</t>
  </si>
  <si>
    <t>TXL3-074C</t>
  </si>
  <si>
    <t>水泥杆卡固法装7/2.6V单股拉线-综合土</t>
  </si>
  <si>
    <t>TXL3-075A</t>
  </si>
  <si>
    <t>水泥杆卡固法装7/2.6V单股拉线-综合土-用于丘陵、水田、城区</t>
  </si>
  <si>
    <t>TXL3-075B</t>
  </si>
  <si>
    <t>水泥杆卡固法装7/2.6V单股拉线-综合土-用于山区</t>
  </si>
  <si>
    <t>TXL3-075C</t>
  </si>
  <si>
    <t>水泥杆卡固法装7/2.6V单股拉线-综合土-更换拉线</t>
  </si>
  <si>
    <t>水泥杆卡固法装7/2.6V单股拉线-软石</t>
  </si>
  <si>
    <t>TXL3-76A</t>
  </si>
  <si>
    <t>水泥杆卡固法装7/2.6V单股拉线-软石-用于丘陵、水田、城区</t>
  </si>
  <si>
    <t>TXL3-076B</t>
  </si>
  <si>
    <t>水泥杆卡固法装7/2.6V单股拉线-软石-用于山区</t>
  </si>
  <si>
    <t>TXL3-076C</t>
  </si>
  <si>
    <t>水泥杆卡固法装7/2.6V单股拉线-软石-更换拉线</t>
  </si>
  <si>
    <t>水泥杆卡固法装7/2.6V单股拉线-坚石</t>
  </si>
  <si>
    <t>TXL3-077A</t>
  </si>
  <si>
    <t>水泥杆卡固法装7/2.6V单股拉线-坚石-用于丘陵、水田、城区</t>
  </si>
  <si>
    <t>TXL3-077B</t>
  </si>
  <si>
    <t>水泥杆卡固法装7/2.6V单股拉线-坚石-用于山区</t>
  </si>
  <si>
    <t>TXL3-077C</t>
  </si>
  <si>
    <t>水泥杆卡固法装7/2.6V单股拉线-坚石-更换拉线</t>
  </si>
  <si>
    <t>木杆夹板法装7/2.2单股拉线-综合土</t>
  </si>
  <si>
    <t>TXL3-078A</t>
  </si>
  <si>
    <t>木杆夹板法装7/2.2单股拉线-综合土-用于丘陵、水田、城区</t>
  </si>
  <si>
    <t>TXL3-078B</t>
  </si>
  <si>
    <t>木杆夹板法装7/2.2单股拉线-综合土-用于山区</t>
  </si>
  <si>
    <t>TXL3-078C</t>
  </si>
  <si>
    <t>木杆夹板法装7/2.2单股拉线-综合土-更换拉线</t>
  </si>
  <si>
    <t>木杆夹板法装7/2.2单股拉线-软石</t>
  </si>
  <si>
    <t>TXL3-79A</t>
  </si>
  <si>
    <t>木杆夹板法装7/2.2单股拉线-软石-用于丘陵、水田、城区</t>
  </si>
  <si>
    <t>TXL3-079B</t>
  </si>
  <si>
    <t>木杆夹板法装7/2.2单股拉线-软石-用于山区</t>
  </si>
  <si>
    <t>TXL3-079C</t>
  </si>
  <si>
    <t>木杆夹板法装7/2.2单股拉线-软石-更换拉线</t>
  </si>
  <si>
    <t>木杆夹板法装7/2.2单股拉线-坚石</t>
  </si>
  <si>
    <t>TXL3-080A</t>
  </si>
  <si>
    <t>木杆夹板法装7/2.2单股拉线-坚石-用于丘陵、水田、城区</t>
  </si>
  <si>
    <t>TXL3-080B</t>
  </si>
  <si>
    <t>木杆夹板法装7/2.2单股拉线-坚石-用于山区</t>
  </si>
  <si>
    <t>TXL3-080C</t>
  </si>
  <si>
    <t>木杆夹板法装7/2.2单股拉线-坚石-更换拉线</t>
  </si>
  <si>
    <t>木杆夹板法装7/2.6单股拉线-综合土</t>
  </si>
  <si>
    <t>TXL3-081A</t>
  </si>
  <si>
    <t>木杆夹板法装7/2.6单股拉线-综合土-用于丘陵、水田、城区</t>
  </si>
  <si>
    <t>TXL3-081B</t>
  </si>
  <si>
    <t>木杆夹板法装7/2.6单股拉线-综合土-用于山区</t>
  </si>
  <si>
    <t>TXL3-081C</t>
  </si>
  <si>
    <t>木杆夹板法装7/2.6单股拉线-综合土-更换拉线</t>
  </si>
  <si>
    <t>木杆夹板法装7/2.6单股拉线-软石</t>
  </si>
  <si>
    <t>TXL3-82A</t>
  </si>
  <si>
    <t>木杆夹板法装7/2.6单股拉线-软石-用于丘陵、水田、城区</t>
  </si>
  <si>
    <t>TXL3-082B</t>
  </si>
  <si>
    <t>木杆夹板法装7/2.6单股拉线-软石-用于山区</t>
  </si>
  <si>
    <t>TXL3-082C</t>
  </si>
  <si>
    <t>木杆夹板法装7/2.6单股拉线-软石-更换拉线</t>
  </si>
  <si>
    <t>木杆夹板法装7/2.6单股拉线-坚石</t>
  </si>
  <si>
    <t>TXL3-083A</t>
  </si>
  <si>
    <t>木杆夹板法装7/2.6单股拉线-坚石-用于丘陵、水田、城区</t>
  </si>
  <si>
    <t>TXL3-083B</t>
  </si>
  <si>
    <t>木杆夹板法装7/2.6单股拉线-坚石-用于山区</t>
  </si>
  <si>
    <t>TXL3-083C</t>
  </si>
  <si>
    <t>木杆夹板法装7/2.6单股拉线-坚石-更换拉线</t>
  </si>
  <si>
    <t>木杆夹板法装7/2.6V单股拉线-综合土</t>
  </si>
  <si>
    <t>TXL3-084A</t>
  </si>
  <si>
    <t>木杆夹板法装7/2.6V单股拉线-综合土-用于丘陵、水田、城区</t>
  </si>
  <si>
    <t>TXL3-084B</t>
  </si>
  <si>
    <t>木杆夹板法装7/2.6V单股拉线-综合土-用于山区</t>
  </si>
  <si>
    <t>TXL3-084C</t>
  </si>
  <si>
    <t>木杆夹板法装7/2.6V单股拉线-综合土-更换拉线</t>
  </si>
  <si>
    <t>木杆夹板法装7/2.6V单股拉线-软石</t>
  </si>
  <si>
    <t>TXL3-85A</t>
  </si>
  <si>
    <t>木杆夹板法装7/2.6V单股拉线-软石-用于丘陵、水田、城区</t>
  </si>
  <si>
    <t>TXL3-085B</t>
  </si>
  <si>
    <t>木杆夹板法装7/2.6V单股拉线-软石-用于山区</t>
  </si>
  <si>
    <t>TXL3-085C</t>
  </si>
  <si>
    <t>木杆夹板法装7/2.6V单股拉线-软石-更换拉线</t>
  </si>
  <si>
    <t>木杆夹板法装7/2.6V单股拉线-坚石</t>
  </si>
  <si>
    <t>TXL3-086A</t>
  </si>
  <si>
    <t>木杆夹板法装7/2.6V单股拉线-坚石-用于丘陵、水田、城区</t>
  </si>
  <si>
    <t>TXL3-086B</t>
  </si>
  <si>
    <t>木杆夹板法装7/2.6V单股拉线-坚石-用于山区</t>
  </si>
  <si>
    <t>TXL3-086C</t>
  </si>
  <si>
    <t>木杆夹板法装7/2.6V单股拉线-坚石-更换拉线</t>
  </si>
  <si>
    <t>木杆另缠法装7/2.2单股拉线-综合土</t>
  </si>
  <si>
    <t>TXL3-087A</t>
  </si>
  <si>
    <t>木杆另缠法装7/2.2单股拉线-综合土-用于丘陵、水田、城区</t>
  </si>
  <si>
    <t>TXL3-087B</t>
  </si>
  <si>
    <t>木杆另缠法装7/2.2单股拉线-综合土-用于山区</t>
  </si>
  <si>
    <t>TXL3-087C</t>
  </si>
  <si>
    <t>木杆另缠法装7/2.2单股拉线-综合土-更换拉线</t>
  </si>
  <si>
    <t>木杆另缠法装7/2.2单股拉线-软石</t>
  </si>
  <si>
    <t>TXL3-88A</t>
  </si>
  <si>
    <t>木杆另缠法装7/2.2单股拉线-软石-用于丘陵、水田、城区</t>
  </si>
  <si>
    <t>TXL3-088B</t>
  </si>
  <si>
    <t>木杆另缠法装7/2.2单股拉线-软石-用于山区</t>
  </si>
  <si>
    <t>TXL3-088C</t>
  </si>
  <si>
    <t>木杆另缠法装7/2.2单股拉线-软石-更换拉线</t>
  </si>
  <si>
    <t>木杆另缠法装7/2.2单股拉线-坚石</t>
  </si>
  <si>
    <t>TXL3-089A</t>
  </si>
  <si>
    <t>木杆另缠法装7/2.2单股拉线-坚石-用于丘陵、水田、城区</t>
  </si>
  <si>
    <t>TXL3-089B</t>
  </si>
  <si>
    <t>木杆另缠法装7/2.2单股拉线-坚石-用于山区</t>
  </si>
  <si>
    <t>TXL3-089C</t>
  </si>
  <si>
    <t>木杆另缠法装7/2.2单股拉线-坚石-更换拉线</t>
  </si>
  <si>
    <t>木杆另缠法装7/2.6单股拉线-综合土</t>
  </si>
  <si>
    <t>TXL3-090A</t>
  </si>
  <si>
    <t>木杆另缠法装7/2.6单股拉线-综合土-用于丘陵、水田、城区</t>
  </si>
  <si>
    <t>TXL3-090B</t>
  </si>
  <si>
    <t>木杆另缠法装7/2.6单股拉线-综合土-用于山区</t>
  </si>
  <si>
    <t>TXL3-090C</t>
  </si>
  <si>
    <t>木杆另缠法装7/2.6单股拉线-综合土-更换拉线</t>
  </si>
  <si>
    <t>木杆另缠法装7/2.6单股拉线-软石</t>
  </si>
  <si>
    <t>TXL3-91A</t>
  </si>
  <si>
    <t>木杆另缠法装7/2.6单股拉线-软石-用于丘陵、水田、城区</t>
  </si>
  <si>
    <t>TXL3-091B</t>
  </si>
  <si>
    <t>木杆另缠法装7/2.6单股拉线-软石-用于山区</t>
  </si>
  <si>
    <t>TXL3-091C</t>
  </si>
  <si>
    <t>木杆另缠法装7/2.6单股拉线-软石-更换拉线</t>
  </si>
  <si>
    <t>木杆另缠法装7/2.6单股拉线-坚石</t>
  </si>
  <si>
    <t>TXL3-092A</t>
  </si>
  <si>
    <t>木杆另缠法装7/2.6单股拉线-坚石-用于丘陵、水田、城区</t>
  </si>
  <si>
    <t>TXL3-092B</t>
  </si>
  <si>
    <t>木杆另缠法装7/2.6单股拉线-坚石-用于山区</t>
  </si>
  <si>
    <t>TXL3-092C</t>
  </si>
  <si>
    <t>木杆另缠法装7/2.6单股拉线-坚石-更换拉线</t>
  </si>
  <si>
    <t>木杆另缠法装7/2.6V单股拉线-综合土</t>
  </si>
  <si>
    <t>TXL3-093A</t>
  </si>
  <si>
    <t>木杆另缠法装7/2.6V单股拉线-综合土-用于丘陵、水田、城区</t>
  </si>
  <si>
    <t>TXL3-093B</t>
  </si>
  <si>
    <t>木杆另缠法装7/2.6V单股拉线-综合土-用于山区</t>
  </si>
  <si>
    <t>TXL3-093C</t>
  </si>
  <si>
    <t>木杆另缠法装7/2.6V单股拉线-综合土-更换拉线</t>
  </si>
  <si>
    <t>木杆另缠法装7/2.6V单股拉线-软石</t>
  </si>
  <si>
    <t>TXL3-94A</t>
  </si>
  <si>
    <t>木杆另缠法装7/2.6V单股拉线-软石-用于丘陵、水田、城区</t>
  </si>
  <si>
    <t>TXL3-094B</t>
  </si>
  <si>
    <t>木杆另缠法装7/2.6V单股拉线-软石-用于山区</t>
  </si>
  <si>
    <t>TXL3-094C</t>
  </si>
  <si>
    <t>木杆另缠法装7/2.6V单股拉线-软石-更换拉线</t>
  </si>
  <si>
    <t>木杆另缠法装7/2.6V单股拉线-坚石</t>
  </si>
  <si>
    <t>TXL3-095A</t>
  </si>
  <si>
    <t>木杆另缠法装7/2.6V单股拉线-坚石-用于丘陵、水田、城区</t>
  </si>
  <si>
    <t>TXL3-095B</t>
  </si>
  <si>
    <t>木杆另缠法装7/2.6V单股拉线-坚石-用于山区</t>
  </si>
  <si>
    <t>TXL3-095C</t>
  </si>
  <si>
    <t>木杆另缠法装7/2.6V单股拉线-坚石-更换拉线</t>
  </si>
  <si>
    <t>木杆卡固法装7/2.2单股拉线-综合土</t>
  </si>
  <si>
    <t>TXL3-096A</t>
  </si>
  <si>
    <t>木杆卡固法装7/2.2单股拉线-综合土-用于丘陵、水田、城区</t>
  </si>
  <si>
    <t>TXL3-096B</t>
  </si>
  <si>
    <t>木杆卡固法装7/2.2单股拉线-综合土-用于山区</t>
  </si>
  <si>
    <t>TXL3-096C</t>
  </si>
  <si>
    <t>木杆卡固法装7/2.2单股拉线-综合土-更换拉线</t>
  </si>
  <si>
    <t>木杆卡固法装7/2.2单股拉线-软石</t>
  </si>
  <si>
    <t>TXL3-97A</t>
  </si>
  <si>
    <t>木杆卡固法装7/2.2单股拉线-软石-用于丘陵、水田、城区</t>
  </si>
  <si>
    <t>TXL3-097B</t>
  </si>
  <si>
    <t>木杆卡固法装7/2.2单股拉线-软石-用于山区</t>
  </si>
  <si>
    <t>TXL3-097C</t>
  </si>
  <si>
    <t>木杆卡固法装7/2.2单股拉线-软石-更换拉线</t>
  </si>
  <si>
    <t>木杆卡固法装7/2.2单股拉线-坚石</t>
  </si>
  <si>
    <t>TXL3-098A</t>
  </si>
  <si>
    <t>木杆卡固法装7/2.2单股拉线-坚石-用于丘陵、水田、城区</t>
  </si>
  <si>
    <t>TXL3-098B</t>
  </si>
  <si>
    <t>木杆卡固法装7/2.2单股拉线-坚石-用于山区</t>
  </si>
  <si>
    <t>TXL3-098C</t>
  </si>
  <si>
    <t>木杆卡固法装7/2.2单股拉线-坚石-更换拉线</t>
  </si>
  <si>
    <t>木杆卡固法装7/2.6单股拉线-综合土</t>
  </si>
  <si>
    <t>TXL3-099A</t>
  </si>
  <si>
    <t>木杆卡固法装7/2.6单股拉线-综合土-用于丘陵、水田、城区</t>
  </si>
  <si>
    <t>TXL3-099B</t>
  </si>
  <si>
    <t>木杆卡固法装7/2.6单股拉线-综合土-用于山区</t>
  </si>
  <si>
    <t>TXL3-099C</t>
  </si>
  <si>
    <t>木杆卡固法装7/2.6单股拉线-综合土-更换拉线</t>
  </si>
  <si>
    <t>木杆卡固法装7/2.6单股拉线-软石</t>
  </si>
  <si>
    <t>TXL3-100A</t>
  </si>
  <si>
    <t>木杆卡固法装7/2.6单股拉线-软石-用于丘陵、水田、城区</t>
  </si>
  <si>
    <t>TXL3-100B</t>
  </si>
  <si>
    <t>木杆卡固法装7/2.6单股拉线-软石-用于山区</t>
  </si>
  <si>
    <t>TXL3-100C</t>
  </si>
  <si>
    <t>木杆卡固法装7/2.6单股拉线-软石-更换拉线</t>
  </si>
  <si>
    <t>木杆卡固法装7/2.6单股拉线-坚石</t>
  </si>
  <si>
    <t>TXL3-101A</t>
  </si>
  <si>
    <t>木杆卡固法装7/2.6单股拉线-坚石-用于丘陵、水田、城区</t>
  </si>
  <si>
    <t>TXL3-101B</t>
  </si>
  <si>
    <t>木杆卡固法装7/2.6单股拉线-坚石-用于山区</t>
  </si>
  <si>
    <t>TXL3-101C</t>
  </si>
  <si>
    <t>木杆卡固法装7/2.6单股拉线-坚石-更换拉线</t>
  </si>
  <si>
    <t>木杆卡固法装7/2.6V单股拉线-综合土</t>
  </si>
  <si>
    <t>TXL3-102A</t>
  </si>
  <si>
    <t>木杆卡固法装7/2.6V单股拉线-综合土-用于丘陵、水田、城区</t>
  </si>
  <si>
    <t>TXL3-102B</t>
  </si>
  <si>
    <t>木杆卡固法装7/2.6V单股拉线-综合土-用于山区</t>
  </si>
  <si>
    <t>TXL3-102C</t>
  </si>
  <si>
    <t>木杆卡固法装7/2.6V单股拉线-综合土-更换拉线</t>
  </si>
  <si>
    <t>木杆卡固法装7/2.6V单股拉线-软石</t>
  </si>
  <si>
    <t>TXL3-103A</t>
  </si>
  <si>
    <t>木杆卡固法装7/2.6V单股拉线-软石-用于丘陵、水田、城区</t>
  </si>
  <si>
    <t>TXL3-103B</t>
  </si>
  <si>
    <t>木杆卡固法装7/2.6V单股拉线-软石-用于山区</t>
  </si>
  <si>
    <t>TXL3-103C</t>
  </si>
  <si>
    <t>木杆卡固法装7/2.6V单股拉线-软石-更换拉线</t>
  </si>
  <si>
    <t>木杆卡固法装7/2.6V单股拉线-坚石</t>
  </si>
  <si>
    <t>TXL3-104A</t>
  </si>
  <si>
    <t>木杆卡固法装7/2.6V单股拉线-坚石-用于丘陵、水田、城区</t>
  </si>
  <si>
    <t>TXL3-104B</t>
  </si>
  <si>
    <t>木杆卡固法装7/2.6V单股拉线-坚石-用于山区</t>
  </si>
  <si>
    <t>TXL3-104C</t>
  </si>
  <si>
    <t>木杆卡固法装7/2.6V单股拉线-坚石-更换拉线</t>
  </si>
  <si>
    <t>装设2×7/2.6拉线-综合土</t>
  </si>
  <si>
    <t>TXL3-105A</t>
  </si>
  <si>
    <t>装设2×7/2.6拉线-综合土-用于丘陵、水田、城区</t>
  </si>
  <si>
    <t>TXL3-105B</t>
  </si>
  <si>
    <t>装设2×7/2.6拉线-综合土-用于山区</t>
  </si>
  <si>
    <t>TXL3-105C</t>
  </si>
  <si>
    <t>装设2×7/2.6拉线-综合土-更换拉线</t>
  </si>
  <si>
    <t>装设2×7/2.6拉线-软石</t>
  </si>
  <si>
    <t>TXL3-106A</t>
  </si>
  <si>
    <t>装设2×7/2.6拉线-软石-用于丘陵、水田、城区</t>
  </si>
  <si>
    <t>TXL3-106B</t>
  </si>
  <si>
    <t>装设2×7/2.6拉线-软石-用于山区</t>
  </si>
  <si>
    <t>TXL3-106C</t>
  </si>
  <si>
    <t>装设2×7/2.6拉线-软石-更换拉线</t>
  </si>
  <si>
    <t>装设2×7/2.6拉线-坚石</t>
  </si>
  <si>
    <t>TXL3-107A</t>
  </si>
  <si>
    <t>装设2×7/2.6拉线-坚石-用于丘陵、水田、城区</t>
  </si>
  <si>
    <t>TXL3-107B</t>
  </si>
  <si>
    <t>装设2×7/2.6拉线-坚石-用于山区</t>
  </si>
  <si>
    <t>TXL3-107C</t>
  </si>
  <si>
    <t>装设2×7/2.6拉线-坚石-更换拉线</t>
  </si>
  <si>
    <t>装设2×7/3.0上2下1V型拉线-综合土</t>
  </si>
  <si>
    <t>TXL3-108A</t>
  </si>
  <si>
    <t>装设2×7/3.0上2下1V型拉线-综合土-用于丘陵、水田、城区</t>
  </si>
  <si>
    <t>TXL3-108B</t>
  </si>
  <si>
    <t>装设2×7/3.0上2下1V型拉线-综合土-用于山区</t>
  </si>
  <si>
    <t>TXL3-108C</t>
  </si>
  <si>
    <t>装设2×7/3.0上2下1V型拉线-综合土-更换拉线</t>
  </si>
  <si>
    <t>装设2×7/3.0上2下1V型拉线-软石</t>
  </si>
  <si>
    <t>TXL3-109A</t>
  </si>
  <si>
    <t>装设2×7/3.0上2下1V型拉线-软石-用于丘陵、水田、城区</t>
  </si>
  <si>
    <t>TXL3-109B</t>
  </si>
  <si>
    <t>装设2×7/3.0上2下1V型拉线-软石-用于山区</t>
  </si>
  <si>
    <t>TXL3-109C</t>
  </si>
  <si>
    <t>装设2×7/3.0上2下1V型拉线-软石-更换拉线</t>
  </si>
  <si>
    <t>装设2×7/3.0上2下1V型拉线-坚石</t>
  </si>
  <si>
    <t>TXL3-110A</t>
  </si>
  <si>
    <t>装设2×7/3.0上2下1V型拉线-坚石-用于丘陵、水田、城区</t>
  </si>
  <si>
    <t>TXL3-110B</t>
  </si>
  <si>
    <t>装设2×7/3.0上2下1V型拉线-坚石-用于山区</t>
  </si>
  <si>
    <t>TXL3-110C</t>
  </si>
  <si>
    <t>装设2×7/3.0上2下1V型拉线-坚石-更换拉线</t>
  </si>
  <si>
    <t>装设2×7/2.2V拉线-综合土</t>
  </si>
  <si>
    <t>TXL3-111A</t>
  </si>
  <si>
    <t>装设2×7/2.2V拉线-综合土-用于丘陵、水田、城区</t>
  </si>
  <si>
    <t>TXL3-111B</t>
  </si>
  <si>
    <t>装设2×7/2.2V拉线-综合土-用于山区</t>
  </si>
  <si>
    <t>TXL3-111C</t>
  </si>
  <si>
    <t>装设2×7/2.2V拉线-综合土-更换拉线</t>
  </si>
  <si>
    <t>装设2×7/2.2V拉线-软石</t>
  </si>
  <si>
    <t>TXL3-112A</t>
  </si>
  <si>
    <t>装设2×7/2.2V拉线-软石-用于丘陵、水田、城区</t>
  </si>
  <si>
    <t>TXL3-112B</t>
  </si>
  <si>
    <t>装设2×7/2.2V拉线-软石-用于山区</t>
  </si>
  <si>
    <t>TXL3-112C</t>
  </si>
  <si>
    <t>装设2×7/2.2V拉线-软石-更换拉线</t>
  </si>
  <si>
    <t>装设2×7/2.2V拉线-坚石</t>
  </si>
  <si>
    <t>TXL3-113A</t>
  </si>
  <si>
    <t>装设2×7/2.2V拉线-坚石-用于丘陵、水田、城区</t>
  </si>
  <si>
    <t>TXL3-113B</t>
  </si>
  <si>
    <t>装设2×7/2.2V拉线-坚石-用于山区</t>
  </si>
  <si>
    <t>TXL3-113C</t>
  </si>
  <si>
    <t>装设2×7/2.2V拉线-坚石-更换拉线</t>
  </si>
  <si>
    <t>TXL3-114A</t>
  </si>
  <si>
    <t>TXL3-114B</t>
  </si>
  <si>
    <t>TXL3-114C</t>
  </si>
  <si>
    <t>TXL3-115A</t>
  </si>
  <si>
    <t>TXL3-115B</t>
  </si>
  <si>
    <t>TXL3-115C</t>
  </si>
  <si>
    <t>TXL3-116A</t>
  </si>
  <si>
    <t>TXL3-116B</t>
  </si>
  <si>
    <t>TXL3-116C</t>
  </si>
  <si>
    <t>装设2×7/2.2吊板拉线-综合土</t>
  </si>
  <si>
    <t>TXL3-117A</t>
  </si>
  <si>
    <t>装设2×7/2.2吊板拉线-综合土-用于丘陵、水田、城区</t>
  </si>
  <si>
    <t>TXL3-117B</t>
  </si>
  <si>
    <t>装设2×7/2.2吊板拉线-综合土-用于山区</t>
  </si>
  <si>
    <t>TXL3-117C</t>
  </si>
  <si>
    <t>装设2×7/2.2吊板拉线-综合土-更换拉线</t>
  </si>
  <si>
    <t>装设2×7/2.2吊板拉线-软石</t>
  </si>
  <si>
    <t>TXL3-118A</t>
  </si>
  <si>
    <t>装设2×7/2.2吊板拉线-软石-用于丘陵、水田、城区</t>
  </si>
  <si>
    <t>TXL3-118B</t>
  </si>
  <si>
    <t>装设2×7/2.2吊板拉线-软石-用于山区</t>
  </si>
  <si>
    <t>TXL3-118C</t>
  </si>
  <si>
    <t>装设2×7/2.2吊板拉线-软石-更换拉线</t>
  </si>
  <si>
    <t>装设2×7/2.2吊板拉线-坚石</t>
  </si>
  <si>
    <t>TXL3-119A</t>
  </si>
  <si>
    <t>装设2×7/2.2吊板拉线-坚石-用于丘陵、水田、城区</t>
  </si>
  <si>
    <t>TXL3-119B</t>
  </si>
  <si>
    <t>装设2×7/2.2吊板拉线-坚石-用于山区</t>
  </si>
  <si>
    <t>TXL3-119C</t>
  </si>
  <si>
    <t>装设2×7/2.2吊板拉线-坚石-更换拉线</t>
  </si>
  <si>
    <t>装设2×7/2.6上2下1V型拉线-综合土</t>
  </si>
  <si>
    <t>TXL3-120A</t>
  </si>
  <si>
    <t>装设2×7/2.6上2下1V型拉线-综合土-用于丘陵、水田、城区</t>
  </si>
  <si>
    <t>TXL3-120B</t>
  </si>
  <si>
    <t>装设2×7/2.6上2下1V型拉线-综合土-用于山区</t>
  </si>
  <si>
    <t>TXL3-120C</t>
  </si>
  <si>
    <t>装设2×7/2.6上2下1V型拉线-综合土-更换拉线</t>
  </si>
  <si>
    <t>装设2×7/2.6上2下1V型拉线-软石</t>
  </si>
  <si>
    <t>TXL3-121A</t>
  </si>
  <si>
    <t>装设2×7/2.6上2下1V型拉线-软石-用于丘陵、水田、城区</t>
  </si>
  <si>
    <t>TXL3-121B</t>
  </si>
  <si>
    <t>装设2×7/2.6上2下1V型拉线-软石-用于山区</t>
  </si>
  <si>
    <t>TXL3-121C</t>
  </si>
  <si>
    <t>装设2×7/2.6上2下1V型拉线-软石-更换拉线</t>
  </si>
  <si>
    <t>装设2×7/2.6上2下1V型拉线-坚石</t>
  </si>
  <si>
    <t>TXL3-122A</t>
  </si>
  <si>
    <t>装设2×7/2.6上2下1V型拉线-坚石-用于丘陵、水田、城区</t>
  </si>
  <si>
    <t>TXL3-122B</t>
  </si>
  <si>
    <t>装设2×7/2.6上2下1V型拉线-坚石-用于山区</t>
  </si>
  <si>
    <t>TXL3-122C</t>
  </si>
  <si>
    <t>装设2×7/2.6上2下1V型拉线-坚石-更换拉线</t>
  </si>
  <si>
    <t>TXL3-123A</t>
  </si>
  <si>
    <t>TXL3-123B</t>
  </si>
  <si>
    <t>TXL3-123C</t>
  </si>
  <si>
    <t>TXL3-124A</t>
  </si>
  <si>
    <t>TXL3-124B</t>
  </si>
  <si>
    <t>TXL3-124C</t>
  </si>
  <si>
    <t>TXL3-125A</t>
  </si>
  <si>
    <t>TXL3-125B</t>
  </si>
  <si>
    <t>TXL3-125C</t>
  </si>
  <si>
    <t>TXL3-126A</t>
  </si>
  <si>
    <t>TXL3-126B</t>
  </si>
  <si>
    <t>TXL3-126C</t>
  </si>
  <si>
    <t>TXL3-127A</t>
  </si>
  <si>
    <t>TXL3-127B</t>
  </si>
  <si>
    <t>TXL3-127C</t>
  </si>
  <si>
    <t>TXL3-128A</t>
  </si>
  <si>
    <t>TXL3-128B</t>
  </si>
  <si>
    <t>TXL3-128C</t>
  </si>
  <si>
    <t>装设2×7/2.6吊板拉线-综合土</t>
  </si>
  <si>
    <t>TXL3-129A</t>
  </si>
  <si>
    <t>装设2×7/2.6吊板拉线-综合土-用于丘陵、水田、城区</t>
  </si>
  <si>
    <t>TXL3-129B</t>
  </si>
  <si>
    <t>装设2×7/2.6吊板拉线-综合土-用于山区</t>
  </si>
  <si>
    <t>TXL3-129C</t>
  </si>
  <si>
    <t>装设2×7/2.6吊板拉线-综合土-更换拉线</t>
  </si>
  <si>
    <t>装设2×7/2.6吊板拉线-软石</t>
  </si>
  <si>
    <t>TXL3-130A</t>
  </si>
  <si>
    <t>装设2×7/2.6吊板拉线-软石-用于丘陵、水田、城区</t>
  </si>
  <si>
    <t>TXL3-130B</t>
  </si>
  <si>
    <t>装设2×7/2.6吊板拉线-软石-用于山区</t>
  </si>
  <si>
    <t>TXL3-130C</t>
  </si>
  <si>
    <t>装设2×7/2.6吊板拉线-软石-更换拉线</t>
  </si>
  <si>
    <t>装设2×7/2.6吊板拉线-坚石</t>
  </si>
  <si>
    <t>TXL3-131A</t>
  </si>
  <si>
    <t>装设2×7/2.6吊板拉线-坚石-用于丘陵、水田、城区</t>
  </si>
  <si>
    <t>TXL3-131B</t>
  </si>
  <si>
    <t>装设2×7/2.6吊板拉线-坚石-用于山区</t>
  </si>
  <si>
    <t>TXL3-131C</t>
  </si>
  <si>
    <t>装设2×7/2.6吊板拉线-坚石-更换拉线</t>
  </si>
  <si>
    <t>装设2×7/3.0吊板拉线-综合土</t>
  </si>
  <si>
    <t>TXL3-132A</t>
  </si>
  <si>
    <t>装设2×7/3.0吊板拉线-综合土-用于丘陵、水田、城区</t>
  </si>
  <si>
    <t>TXL3-132B</t>
  </si>
  <si>
    <t>装设2×7/3.0吊板拉线-综合土-用于山区</t>
  </si>
  <si>
    <t>TXL3-132C</t>
  </si>
  <si>
    <t>装设2×7/3.0吊板拉线-综合土-更换拉线</t>
  </si>
  <si>
    <t>装设2×7/3.0吊板拉线-软石</t>
  </si>
  <si>
    <t>TXL3-133A</t>
  </si>
  <si>
    <t>装设2×7/3.0吊板拉线-软石-用于丘陵、水田、城区</t>
  </si>
  <si>
    <t>TXL3-133B</t>
  </si>
  <si>
    <t>装设2×7/3.0吊板拉线-软石-用于山区</t>
  </si>
  <si>
    <t>TXL3-133C</t>
  </si>
  <si>
    <t>装设2×7/3.0吊板拉线-软石-更换拉线</t>
  </si>
  <si>
    <t>装设2×7/3.0吊板拉线-坚石</t>
  </si>
  <si>
    <t>TXL3-134A</t>
  </si>
  <si>
    <t>装设2×7/3.0吊板拉线-坚石-用于丘陵、水田、城区</t>
  </si>
  <si>
    <t>TXL3-134B</t>
  </si>
  <si>
    <t>装设2×7/3.0吊板拉线-坚石-用于山区</t>
  </si>
  <si>
    <t>TXL3-134C</t>
  </si>
  <si>
    <t>装设2×7/3.0吊板拉线-坚石-更换拉线</t>
  </si>
  <si>
    <t>制作横木拉线地锚-7/2.6单条单下</t>
  </si>
  <si>
    <t>TXL3-135A</t>
  </si>
  <si>
    <t>制作横木拉线地锚-7/2.6单条单下-用于丘陵、水田、城区</t>
  </si>
  <si>
    <t>TXL3-135B</t>
  </si>
  <si>
    <t>制作横木拉线地锚-7/2.6单条单下-用于山区</t>
  </si>
  <si>
    <t>TXL3-135C</t>
  </si>
  <si>
    <t>制作横木拉线地锚-7/2.6单条单下-更换拉线</t>
  </si>
  <si>
    <t>制作横木拉线地锚-7/3.0单条单下</t>
  </si>
  <si>
    <t>TXL3-136A</t>
  </si>
  <si>
    <t>制作横木拉线地锚-7/3.0单条单下-用于丘陵、水田、城区</t>
  </si>
  <si>
    <t>TXL3-136B</t>
  </si>
  <si>
    <t>制作横木拉线地锚-7/3.0单条单下-用于山区</t>
  </si>
  <si>
    <t>TXL3-136C</t>
  </si>
  <si>
    <t>制作横木拉线地锚-7/3.0单条单下-更换拉线</t>
  </si>
  <si>
    <t>制作横木拉线地锚-7/2.2单条双下</t>
  </si>
  <si>
    <t>TXL3-137A</t>
  </si>
  <si>
    <t>制作横木拉线地锚-7/2.2单条双下-用于丘陵、水田、城区</t>
  </si>
  <si>
    <t>TXL3-137B</t>
  </si>
  <si>
    <t>制作横木拉线地锚-7/2.2单条双下-用于山区</t>
  </si>
  <si>
    <t>TXL3-137C</t>
  </si>
  <si>
    <t>制作横木拉线地锚-7/2.2单条双下-更换拉线</t>
  </si>
  <si>
    <t>制作横木拉线地锚-7/2.6单条双下</t>
  </si>
  <si>
    <t>TXL3-138A</t>
  </si>
  <si>
    <t>制作横木拉线地锚-7/2.6单条双下-用于丘陵、水田、城区</t>
  </si>
  <si>
    <t>TXL3-138B</t>
  </si>
  <si>
    <t>制作横木拉线地锚-7/2.6单条双下-用于山区</t>
  </si>
  <si>
    <t>TXL3-138C</t>
  </si>
  <si>
    <t>制作横木拉线地锚-7/2.6单条双下-更换拉线</t>
  </si>
  <si>
    <t>制作横木拉线地锚-7/3.0单条双下</t>
  </si>
  <si>
    <t>TXL3-139A</t>
  </si>
  <si>
    <t>制作横木拉线地锚-7/3.0单条双下-用于丘陵、水田、城区</t>
  </si>
  <si>
    <t>TXL3-139B</t>
  </si>
  <si>
    <t>制作横木拉线地锚-7/3.0单条双下-用于山区</t>
  </si>
  <si>
    <t>TXL3-139C</t>
  </si>
  <si>
    <t>制作横木拉线地锚-7/3.0双条四下</t>
  </si>
  <si>
    <t>TXL3-140A</t>
  </si>
  <si>
    <t>制作横木拉线地锚-7/3.0双条四下-用于丘陵、水田、城区</t>
  </si>
  <si>
    <t>TXL3-140B</t>
  </si>
  <si>
    <t>制作横木拉线地锚-7/3.0双条四下-用于山区</t>
  </si>
  <si>
    <t>TXL3-140C</t>
  </si>
  <si>
    <t>制作横木拉线地锚-7/3.0双条四下-更换拉线</t>
  </si>
  <si>
    <t>制作横木拉线地锚-7/3.0三条六下</t>
  </si>
  <si>
    <t>TXL3-141A</t>
  </si>
  <si>
    <t>制作横木拉线地锚-7/3.0三条六下-用于丘陵、水田、城区</t>
  </si>
  <si>
    <t>TXL3-141B</t>
  </si>
  <si>
    <t>制作横木拉线地锚-7/3.0三条六下-用于山区</t>
  </si>
  <si>
    <t>TXL3-141C</t>
  </si>
  <si>
    <t>制作横木拉线地锚-7/3.0三条六下-更换拉线</t>
  </si>
  <si>
    <t>TXL3-142A</t>
  </si>
  <si>
    <t>安装拉线隔电子-用于丘陵、水田、城区</t>
  </si>
  <si>
    <t>TXL3-142B</t>
  </si>
  <si>
    <t>安装拉线隔电子-用于山区</t>
  </si>
  <si>
    <t>安装拉线警示保护管</t>
  </si>
  <si>
    <t>TXL3-143A</t>
  </si>
  <si>
    <t>安装拉线警示保护管-用于丘陵、水田、城区</t>
  </si>
  <si>
    <t>TXL3-143B</t>
  </si>
  <si>
    <t>安装拉线警示保护管-用于山区</t>
  </si>
  <si>
    <t>电杆接高装置-单槽钢</t>
  </si>
  <si>
    <t>TXL3-144A</t>
  </si>
  <si>
    <t>电杆接高装置-单槽钢-用于丘陵、水田、城区</t>
  </si>
  <si>
    <t>TXL3-144B</t>
  </si>
  <si>
    <t>电杆接高装置-单槽钢-用于山区</t>
  </si>
  <si>
    <t>电杆接高装置-双槽钢</t>
  </si>
  <si>
    <t>TXL3-145A</t>
  </si>
  <si>
    <t>电杆接高装置-双槽钢-用于丘陵、水田、城区</t>
  </si>
  <si>
    <t>TXL3-145B</t>
  </si>
  <si>
    <t>电杆接高装置-双槽钢-用于山区</t>
  </si>
  <si>
    <t>电杆地线-拉线式</t>
  </si>
  <si>
    <t>TXL3-146A</t>
  </si>
  <si>
    <t>电杆地线-拉线式-用于丘陵、水田、城区</t>
  </si>
  <si>
    <t>TXL3-146B</t>
  </si>
  <si>
    <t>电杆地线-拉线式-用于山区</t>
  </si>
  <si>
    <t>电杆地线-直埋式</t>
  </si>
  <si>
    <t>TXL3-147A</t>
  </si>
  <si>
    <t>电杆地线-直埋式-用于丘陵、水田、城区</t>
  </si>
  <si>
    <t>TXL3-147B</t>
  </si>
  <si>
    <t>电杆地线-直埋式-用于山区</t>
  </si>
  <si>
    <t>电杆地线-延伸式</t>
  </si>
  <si>
    <t>TXL3-148A</t>
  </si>
  <si>
    <t>电杆地线-延伸式-用于丘陵、水田、城区</t>
  </si>
  <si>
    <t>TXL3-148B</t>
  </si>
  <si>
    <t>电杆地线-延伸式-用于山区</t>
  </si>
  <si>
    <t>安装预留缆架</t>
  </si>
  <si>
    <t>TXL3-149A</t>
  </si>
  <si>
    <t>安装预留缆架-用于丘陵、水田、城区</t>
  </si>
  <si>
    <t>TXL3-149B</t>
  </si>
  <si>
    <t>安装预留缆架-用于山区</t>
  </si>
  <si>
    <t>安装吊线保护装置</t>
  </si>
  <si>
    <t>TXL3-150A</t>
  </si>
  <si>
    <t>安装吊线保护装置-用于丘陵、水田、城区</t>
  </si>
  <si>
    <t>TXL3-150B</t>
  </si>
  <si>
    <t>安装吊线保护装置-用于山区</t>
  </si>
  <si>
    <t>单装上杆钉-10只以下</t>
  </si>
  <si>
    <t>TXL3-151A</t>
  </si>
  <si>
    <t>单装上杆钉-10只以下-用于丘陵、水田、城区</t>
  </si>
  <si>
    <t>TXL3-151B</t>
  </si>
  <si>
    <t>单装上杆钉-10只以下-用于山区</t>
  </si>
  <si>
    <t>单装上杆钉-10只以上</t>
  </si>
  <si>
    <t>TXL3-152A</t>
  </si>
  <si>
    <t>单装上杆钉-10只以上-用于丘陵、水田、城区</t>
  </si>
  <si>
    <t>TXL3-152B</t>
  </si>
  <si>
    <t>单装上杆钉-10只以上-用于山区</t>
  </si>
  <si>
    <t>安装工作台及上杆钉-单杆</t>
  </si>
  <si>
    <t>TXL3-153A</t>
  </si>
  <si>
    <t>安装工作台及上杆钉-单杆-用于丘陵、水田、城区</t>
  </si>
  <si>
    <t>TXL3-153B</t>
  </si>
  <si>
    <t>安装工作台及上杆钉-单杆-用于山区</t>
  </si>
  <si>
    <t>安装工作台及上杆钉-H杆</t>
  </si>
  <si>
    <t>TXL3-154A</t>
  </si>
  <si>
    <t>安装工作台及上杆钉-H杆-用于丘陵、水田、城区</t>
  </si>
  <si>
    <t>TXL3-154B</t>
  </si>
  <si>
    <t>安装工作台及上杆钉-H杆-用于山区</t>
  </si>
  <si>
    <t>TXL3-155A</t>
  </si>
  <si>
    <t>线路整修-用于丘陵、水田、城区</t>
  </si>
  <si>
    <t>TXL3-155B</t>
  </si>
  <si>
    <t>线路整修-用于山区</t>
  </si>
  <si>
    <t>木电杆架设7/2.2吊线-平原</t>
  </si>
  <si>
    <t>木电杆架设7/2.2吊线-丘陵</t>
  </si>
  <si>
    <t>木电杆架设7/2.2吊线-山区</t>
  </si>
  <si>
    <t>木电杆架设7/2.2吊线-城区</t>
  </si>
  <si>
    <t>木电杆架设7/3.0吊线-平原</t>
  </si>
  <si>
    <t>木电杆架设7/3.0吊线-丘陵</t>
  </si>
  <si>
    <t>木电杆架设7/3.0吊线-山区</t>
  </si>
  <si>
    <t>木电杆架设7/3.0吊线-城区</t>
  </si>
  <si>
    <t>水泥杆架设7/2.2吊线-平原</t>
  </si>
  <si>
    <t>水泥杆架设7/2.2吊线-丘陵</t>
  </si>
  <si>
    <t>TXL3-169A</t>
  </si>
  <si>
    <t>拆除水泥杆7/2.2吊线-丘陵(工日*0.3）</t>
  </si>
  <si>
    <t>水泥杆架设7/2.2吊线-山区</t>
  </si>
  <si>
    <t>水泥杆架设7/2.2吊线-城区</t>
  </si>
  <si>
    <t>水泥杆架设7/2.6吊线-平原</t>
  </si>
  <si>
    <t>水泥杆架设7/2.6吊线-丘陵</t>
  </si>
  <si>
    <t>水泥杆架设7/2.6吊线-山区</t>
  </si>
  <si>
    <t>水泥杆架设7/3.0吊线-城区</t>
  </si>
  <si>
    <t>水泥杆架设7/3.0吊线-平原</t>
  </si>
  <si>
    <t>水泥杆架设7/3.0吊线-丘陵</t>
  </si>
  <si>
    <t>水泥杆架设7/3.0吊线-山区</t>
  </si>
  <si>
    <t>架设100m以内辅助吊线</t>
  </si>
  <si>
    <t>架设自承式架空光缆-36芯以下</t>
  </si>
  <si>
    <t>TXL3-181A</t>
  </si>
  <si>
    <t>架设自承式架空光缆-36芯以下-敷设档距在100米及以上</t>
  </si>
  <si>
    <t>架设自承式架空光缆-72芯以下</t>
  </si>
  <si>
    <t>TXL3-182A</t>
  </si>
  <si>
    <t>架设自承式架空光缆-72芯以下-敷设档距在100米及以上</t>
  </si>
  <si>
    <t>TXL3-183A</t>
  </si>
  <si>
    <t>架设自承式架空光缆-288芯以下</t>
  </si>
  <si>
    <t>TXL3-184A</t>
  </si>
  <si>
    <t>架设自承式架空光缆-288芯以下-敷设档距在100米及以上</t>
  </si>
  <si>
    <t>架设自承式架空光缆-288芯以上</t>
  </si>
  <si>
    <t>TXL3-185A</t>
  </si>
  <si>
    <t>架设自承式架空光缆-288芯以上-敷设档距在100米及以上</t>
  </si>
  <si>
    <t>挂钩法架设架空光缆-平原-36芯以下</t>
  </si>
  <si>
    <t>TXL3-187A</t>
  </si>
  <si>
    <t>挂钩法架设架空光缆-平原-36芯以下-敷设档距在100米及以上</t>
  </si>
  <si>
    <t>挂钩法架设架空光缆-平原-72芯以下</t>
  </si>
  <si>
    <t>TXL3-188A</t>
  </si>
  <si>
    <t>挂钩法架设架空光缆-平原-72芯以下-敷设档距在100米及以上</t>
  </si>
  <si>
    <t>挂钩法架设架空光缆-平原-144芯以下</t>
  </si>
  <si>
    <t>TXL3-189A</t>
  </si>
  <si>
    <t>挂钩法架设架空光缆-平原-144芯以下-敷设档距在100米及以上</t>
  </si>
  <si>
    <t>挂钩法架设架空光缆-平原-288芯以下</t>
  </si>
  <si>
    <t>TXL3-190A</t>
  </si>
  <si>
    <t>挂钩法架设架空光缆-平原-288芯以下-敷设档距在100米及以上</t>
  </si>
  <si>
    <t>挂钩法架设架空光缆-平原-288芯以上</t>
  </si>
  <si>
    <t>TXL3-191A</t>
  </si>
  <si>
    <t>挂钩法架设架空光缆-平原-288芯以上-敷设档距在100米及以上</t>
  </si>
  <si>
    <t>挂钩法架设架空光缆-丘陵、城区、水田-36芯以下</t>
  </si>
  <si>
    <t>TXL3-192B</t>
  </si>
  <si>
    <t>拆除挂钩法架空光缆-丘陵、城区、水田-36芯以下（工日*0.7）</t>
  </si>
  <si>
    <t>TXL3-192C</t>
  </si>
  <si>
    <t>移挂挂钩法架空光缆-丘陵、城区、水田-36芯以下（工日*1.3）</t>
  </si>
  <si>
    <t>TXL3-192A</t>
  </si>
  <si>
    <t>挂钩法架设架空光缆-丘陵、城区、水田-36芯以下-敷设档距在100米及以上</t>
  </si>
  <si>
    <t>挂钩法架设架空光缆-丘陵、城区、水田-72芯以下</t>
  </si>
  <si>
    <t>TXL3-193A</t>
  </si>
  <si>
    <t>挂钩法架设架空光缆-丘陵、城区、水田-72芯以下-敷设档距在100米及以上</t>
  </si>
  <si>
    <t>挂钩法架设架空光缆-丘陵、城区、水田-144芯以下</t>
  </si>
  <si>
    <t>TXL3-194A</t>
  </si>
  <si>
    <t>挂钩法架设架空光缆-丘陵、城区、水田-144芯以下-敷设档距在100米及以上</t>
  </si>
  <si>
    <t>挂钩法架设架空光缆-丘陵、城区、水田-288芯以下</t>
  </si>
  <si>
    <t>TXL3-195A</t>
  </si>
  <si>
    <t>挂钩法架设架空光缆-丘陵、城区、水田-288芯以下-敷设档距在100米及以上</t>
  </si>
  <si>
    <t>TXL3-196A</t>
  </si>
  <si>
    <t>挂钩法架设架空光缆-山区-36芯以下</t>
  </si>
  <si>
    <t>TXL3-197A</t>
  </si>
  <si>
    <t>挂钩法架设架空光缆-山区-36芯以下-敷设档距在100米及以上</t>
  </si>
  <si>
    <t>挂钩法架设架空光缆-山区-72芯以下</t>
  </si>
  <si>
    <t>TXL3-198A</t>
  </si>
  <si>
    <t>挂钩法架设架空光缆-山区-72芯以下-敷设档距在100米及以上</t>
  </si>
  <si>
    <t>挂钩法架设架空光缆-山区-144芯以下</t>
  </si>
  <si>
    <t>TXL3-199A</t>
  </si>
  <si>
    <t>挂钩法架设架空光缆-山区-144芯以下-敷设档距在100米及以上</t>
  </si>
  <si>
    <t>挂钩法架设架空光缆-山区-288芯以下</t>
  </si>
  <si>
    <t>TXL3-200A</t>
  </si>
  <si>
    <t>挂钩法架设架空光缆-山区-288芯以下-敷设档距在100米及以上</t>
  </si>
  <si>
    <t>挂钩法架设架空光缆-山区-288芯以上</t>
  </si>
  <si>
    <t>TXL3-201A</t>
  </si>
  <si>
    <t>挂钩法架设架空光缆-山区-288芯以上-敷设档距在100米及以上</t>
  </si>
  <si>
    <t>挂钩法架设蝶形光缆</t>
  </si>
  <si>
    <t>TXL3-202A</t>
  </si>
  <si>
    <t>挂钩法架设蝶形光缆-敷设档距在100米及以上</t>
  </si>
  <si>
    <t>TXL3-202B</t>
  </si>
  <si>
    <t>挂钩法架设蝶形光缆-同一吊线路由布放每增加一条</t>
  </si>
  <si>
    <t>TXL3-202C</t>
  </si>
  <si>
    <t>挂钩法架设蝶形光缆-敷设档距在100米及以上-同一吊线路由布放每增加一条</t>
  </si>
  <si>
    <t>TXL3-203A</t>
  </si>
  <si>
    <t>缠绕法架设架空光缆-平原-36芯以下-敷设档距在100米及以上</t>
  </si>
  <si>
    <t>TXL3-204A</t>
  </si>
  <si>
    <t>缠绕法架设架空光缆-平原-72芯以下-敷设档距在100米及以上</t>
  </si>
  <si>
    <t>TXL3-205A</t>
  </si>
  <si>
    <t>缠绕法架设架空光缆-平原-144芯以下-敷设档距在100米及以上</t>
  </si>
  <si>
    <t>TXL3-206A</t>
  </si>
  <si>
    <t>缠绕法架设架空光缆-平原-288芯以下-敷设档距在100米及以上</t>
  </si>
  <si>
    <t>TXL3-207A</t>
  </si>
  <si>
    <t>缠绕法架设架空光缆-平原-288芯以上-敷设档距在100米及以上</t>
  </si>
  <si>
    <t>TXL3-208A</t>
  </si>
  <si>
    <t>缠绕法架设架空光缆-丘陵、城区、水田-36芯以下-敷设档距在100米及以上</t>
  </si>
  <si>
    <t>TXL3-209A</t>
  </si>
  <si>
    <t>缠绕法架设架空光缆-丘陵、城区、水田-72芯以下-敷设档距在100米及以上</t>
  </si>
  <si>
    <t>TXL3-210A</t>
  </si>
  <si>
    <t>缠绕法架设架空光缆-丘陵、城区、水田-144芯以下-敷设档距在100米及以上</t>
  </si>
  <si>
    <t>TXL3-211A</t>
  </si>
  <si>
    <t>缠绕法架设架空光缆-丘陵、城区、水田-288芯以下-敷设档距在100米及以上</t>
  </si>
  <si>
    <t>TXL3-212A</t>
  </si>
  <si>
    <t>缠绕法架设架空光缆-丘陵、城区、水田-288芯以上-敷设档距在100米及以上</t>
  </si>
  <si>
    <t>TXL3-213A</t>
  </si>
  <si>
    <t>缠绕法架设架空光缆-山区-36芯以下-敷设档距在100米及以上</t>
  </si>
  <si>
    <t>TXL3-214A</t>
  </si>
  <si>
    <t>缠绕法架设架空光缆-山区-72芯以下-敷设档距在100米及以上</t>
  </si>
  <si>
    <t>TXL3-215A</t>
  </si>
  <si>
    <t>缠绕法架设架空光缆-山区-144芯以下-敷设档距在100米及以上</t>
  </si>
  <si>
    <t>TXL3-216A</t>
  </si>
  <si>
    <t>缠绕法架设架空光缆-山区-288芯以下-敷设档距在100米及以上</t>
  </si>
  <si>
    <t>TXL3-217A</t>
  </si>
  <si>
    <t>缠绕法架设架空光缆-山区-288芯以上-敷设档距在100米及以上</t>
  </si>
  <si>
    <t>吊线式架空电缆-100对以下</t>
  </si>
  <si>
    <t>拆除吊线式架空电缆-100对以下（工日*0.7）</t>
  </si>
  <si>
    <t>移挂吊线式架空电缆-100对以下（工日*1.3）</t>
  </si>
  <si>
    <t>TXL3-218A</t>
  </si>
  <si>
    <t>吊线式架空电缆-100对以下-敷设档距在100米及以上</t>
  </si>
  <si>
    <t>吊线式架空电缆-200对以下</t>
  </si>
  <si>
    <t>TXL3-219A</t>
  </si>
  <si>
    <t>吊线式架空电缆-200对以下-敷设档距在100米及以上</t>
  </si>
  <si>
    <t>吊线式架空电缆-400对以下</t>
  </si>
  <si>
    <t>TXL3-220A</t>
  </si>
  <si>
    <t>吊线式架空电缆-400对以下-敷设档距在100米及以上</t>
  </si>
  <si>
    <t>架空自承式电缆-100对以下</t>
  </si>
  <si>
    <t>TXL3-221A</t>
  </si>
  <si>
    <t>架空自承式电缆-100对以下-敷设档距在100米及以上</t>
  </si>
  <si>
    <t>架空自承式电缆-100对以上</t>
  </si>
  <si>
    <t>TXL3-222A</t>
  </si>
  <si>
    <t>架空自承式电缆-100对以上-敷设档距在100米及以上</t>
  </si>
  <si>
    <t>TXL4-011A</t>
  </si>
  <si>
    <t>敷设管道光缆-12芯以下-室外通道</t>
  </si>
  <si>
    <t>TXL4-012A</t>
  </si>
  <si>
    <t>敷设管道光缆-24芯以下-室外通道</t>
  </si>
  <si>
    <t>TXL4-013A</t>
  </si>
  <si>
    <t>敷设管道光缆-48芯以下-室外通道</t>
  </si>
  <si>
    <t>TXL4-014A</t>
  </si>
  <si>
    <t>敷设管道光缆-96芯以下-室外通道</t>
  </si>
  <si>
    <t>TXL4-015A</t>
  </si>
  <si>
    <t>敷设管道光缆-144芯以下-室外通道</t>
  </si>
  <si>
    <t>TXL4-016A</t>
  </si>
  <si>
    <t>敷设管道光缆-288芯以下-室外通道</t>
  </si>
  <si>
    <t>TXL4-017A</t>
  </si>
  <si>
    <t>敷设管道光缆-576芯以下-室外通道</t>
  </si>
  <si>
    <t>TXL4-018A</t>
  </si>
  <si>
    <t>敷设管道光缆-576芯以上-室外通道</t>
  </si>
  <si>
    <t>TXL4-019A</t>
  </si>
  <si>
    <t>人工敷设管道电缆-200对以下-通道内</t>
  </si>
  <si>
    <t>TXL4-020A</t>
  </si>
  <si>
    <t>人工敷设管道电缆-400对以下-通道内</t>
  </si>
  <si>
    <t>TXL4-021A</t>
  </si>
  <si>
    <t>人工敷设管道电缆-800对以下-通道内</t>
  </si>
  <si>
    <t>TXL4-022A</t>
  </si>
  <si>
    <t>人工敷设管道电缆-1200对以下-通道内</t>
  </si>
  <si>
    <t>TXL4-023A</t>
  </si>
  <si>
    <t>人工敷设管道电缆-1800对以下-通道内</t>
  </si>
  <si>
    <t>TXL4-024A</t>
  </si>
  <si>
    <t>人工敷设管道电缆-2400对以下-通道内</t>
  </si>
  <si>
    <t>TXL4-025A</t>
  </si>
  <si>
    <t>人工敷设管道电缆-2400对以上-通道内</t>
  </si>
  <si>
    <t>打人(手)孔墙洞-砖砌人孔-3孔管以下</t>
  </si>
  <si>
    <t>打人(手)孔墙洞-砖砌人孔-3孔管以上</t>
  </si>
  <si>
    <t>打人(手)孔墙洞-混凝土人孔-3孔管以下</t>
  </si>
  <si>
    <t>打人(手)孔墙洞-混凝土人孔-3孔管以上</t>
  </si>
  <si>
    <t>打穿楼墙洞-砖墙</t>
  </si>
  <si>
    <t>打穿楼墙洞-混凝土墙</t>
  </si>
  <si>
    <t>打穿楼层洞-预制板-楼层</t>
  </si>
  <si>
    <t>打穿楼层洞-混凝土-楼层</t>
  </si>
  <si>
    <t>增装支撑物-终端支撑物</t>
  </si>
  <si>
    <t>增装支撑物-中间支撑物</t>
  </si>
  <si>
    <t>安装引上钢管(Φ50以下)-杆上</t>
  </si>
  <si>
    <t>安装引上钢管(Φ50以下)-墙上</t>
  </si>
  <si>
    <t>安装引上钢管(Φ50以上)-杆上</t>
  </si>
  <si>
    <t>安装引上钢管(Φ50以上)-墙上</t>
  </si>
  <si>
    <t>进局光(电)缆防水封堵</t>
  </si>
  <si>
    <t>光(电)缆上线洞楼层间防火封堵</t>
  </si>
  <si>
    <t>穿放引上电缆-200对以下</t>
  </si>
  <si>
    <t>穿放引上电缆-200对以上</t>
  </si>
  <si>
    <t>TXL4-053A</t>
  </si>
  <si>
    <t>架设吊线式墙壁光缆-在已有墙壁吊线上敷设光缆</t>
  </si>
  <si>
    <t>架设钉固式墙壁光缆</t>
  </si>
  <si>
    <t>架设自承式墙壁光缆</t>
  </si>
  <si>
    <t>架设吊线式墙壁电缆-200对以下</t>
  </si>
  <si>
    <t>TXL4-057A</t>
  </si>
  <si>
    <t>架设吊线式墙壁电缆-200对以下-在已有墙壁吊线上敷设光缆</t>
  </si>
  <si>
    <t>架设吊线式墙壁电缆-200对以上</t>
  </si>
  <si>
    <t>TXL4-058A</t>
  </si>
  <si>
    <t>架设吊线式墙壁电缆-200对以上-在已有墙壁吊线上敷设光缆</t>
  </si>
  <si>
    <t>架设钉固式墙壁电缆-200对以下</t>
  </si>
  <si>
    <t>架设钉固式墙壁电缆-200对以上</t>
  </si>
  <si>
    <t>架设自承式墙壁电缆-100对以下</t>
  </si>
  <si>
    <t>架设自承式墙壁电缆-100对以上</t>
  </si>
  <si>
    <t>人（手）孔内安装微管保护装置</t>
  </si>
  <si>
    <t>人工敷设微槽光缆</t>
  </si>
  <si>
    <t>开槽-砖槽</t>
  </si>
  <si>
    <t>开槽-混凝土槽</t>
  </si>
  <si>
    <t>敷设硬质PVC管-φ25以内</t>
  </si>
  <si>
    <t>敷设硬质PVC管-φ50以内</t>
  </si>
  <si>
    <t>敷设金属线槽-150宽以下</t>
  </si>
  <si>
    <t>敷设金属线槽-300宽以下</t>
  </si>
  <si>
    <t>敷设金属线槽-300宽以上</t>
  </si>
  <si>
    <t>敷设塑料线槽-100宽以下</t>
  </si>
  <si>
    <t>敷设塑料线槽-100宽以上</t>
  </si>
  <si>
    <t>安装吊装式桥架-100宽以下</t>
  </si>
  <si>
    <t>安装吊装式桥架-300宽以下</t>
  </si>
  <si>
    <t>安装吊装式桥架-300宽以上</t>
  </si>
  <si>
    <t>安装支撑式桥架-100宽以下</t>
  </si>
  <si>
    <t>安装支撑式桥架-300宽以下</t>
  </si>
  <si>
    <t>安装支撑式桥架-300宽以上</t>
  </si>
  <si>
    <t>垂直安装桥架-100宽以下</t>
  </si>
  <si>
    <t>垂直安装桥架-300宽以下</t>
  </si>
  <si>
    <t>垂直安装桥架-300宽以上</t>
  </si>
  <si>
    <t>管、暗槽内穿放光缆</t>
  </si>
  <si>
    <t>管、暗槽内穿放光缆-4对对绞电缆</t>
  </si>
  <si>
    <t>管、暗槽内穿放光缆-非屏蔽50对以下</t>
  </si>
  <si>
    <t>管、暗槽内穿放光缆-非屏蔽100对以下</t>
  </si>
  <si>
    <t>管、暗槽内穿放光缆-屏蔽50对以下</t>
  </si>
  <si>
    <t>管、暗槽内穿放光缆-屏蔽100对以下</t>
  </si>
  <si>
    <t>桥架、线槽、网络地板内明布光缆</t>
  </si>
  <si>
    <t>桥架、线槽、网络地板内明布光缆-4对对绞电缆</t>
  </si>
  <si>
    <t>桥架、线槽、网络地板内明布光缆-非屏蔽50对以下</t>
  </si>
  <si>
    <t>桥架、线槽、网络地板内明布光缆-非屏蔽100对以下</t>
  </si>
  <si>
    <t>桥架、线槽、网络地板内明布光缆-屏蔽50对以下</t>
  </si>
  <si>
    <t>桥架、线槽、网络地板内明布光缆-屏蔽100对以下</t>
  </si>
  <si>
    <t>光缆掏纤-4芯以下</t>
  </si>
  <si>
    <t>光缆掏纤-每增加2芯</t>
  </si>
  <si>
    <t>TXL6-043A</t>
  </si>
  <si>
    <t>40千米以上中继段光缆测试-12芯以下-双窗口测试</t>
  </si>
  <si>
    <t>TXL6-044A</t>
  </si>
  <si>
    <t>40千米以上中继段光缆测试-24芯以下-双窗口测试</t>
  </si>
  <si>
    <t>TXL6-045A</t>
  </si>
  <si>
    <t>40千米以上中继段光缆测试-36芯以下-双窗口测试</t>
  </si>
  <si>
    <t>TXL6-046A</t>
  </si>
  <si>
    <t>40千米以上中继段光缆测试-48芯以下-双窗口测试</t>
  </si>
  <si>
    <t>TXL6-047A</t>
  </si>
  <si>
    <t>40千米以上中继段光缆测试-60芯以下-双窗口测试</t>
  </si>
  <si>
    <t>TXL6-048A</t>
  </si>
  <si>
    <t>40千米以上中继段光缆测试-72芯以下-双窗口测试</t>
  </si>
  <si>
    <t>TXL6-049A</t>
  </si>
  <si>
    <t>40千米以上中继段光缆测试-84芯以下-双窗口测试</t>
  </si>
  <si>
    <t>TXL6-050A</t>
  </si>
  <si>
    <t>40千米以上中继段光缆测试-96芯以下-双窗口测试</t>
  </si>
  <si>
    <t>TXL6-051A</t>
  </si>
  <si>
    <t>40千米以上中继段光缆测试-108芯以下-双窗口测试</t>
  </si>
  <si>
    <t>TXL6-052A</t>
  </si>
  <si>
    <t>40千米以上中继段光缆测试-132芯以下-双窗口测试</t>
  </si>
  <si>
    <t>TXL6-053A</t>
  </si>
  <si>
    <t>40千米以上中继段光缆测试-144芯以下-双窗口测试</t>
  </si>
  <si>
    <t>TXL6-054A</t>
  </si>
  <si>
    <t>40千米以上中继段光缆测试-168芯以下-双窗口测试</t>
  </si>
  <si>
    <t>TXL6-055A</t>
  </si>
  <si>
    <t>40千米以上光缆中继段测试-192芯以下-双窗口测试</t>
  </si>
  <si>
    <t>TXL6-056A</t>
  </si>
  <si>
    <t>40千米以上光缆中继段测试-216芯以下-双窗口测试</t>
  </si>
  <si>
    <t>TXL6-057A</t>
  </si>
  <si>
    <t>40千米以上光缆中继段测试-240芯以下-双窗口测试</t>
  </si>
  <si>
    <t>TXL6-058A</t>
  </si>
  <si>
    <t>40千米以上光缆中继段测试-264芯以下-双窗口测试</t>
  </si>
  <si>
    <t>TXL6-059A</t>
  </si>
  <si>
    <t>40千米以上光缆中继段测试-288芯以下-双窗口测试</t>
  </si>
  <si>
    <t>TXL6-060A</t>
  </si>
  <si>
    <t>40千米以上光缆中继段测试-312芯以下-双窗口测试</t>
  </si>
  <si>
    <t>TXL6-061A</t>
  </si>
  <si>
    <t>40千米以上光缆中继段测试-336芯以下-双窗口测试</t>
  </si>
  <si>
    <t>TXL6-062A</t>
  </si>
  <si>
    <t>40千米以上光缆中继段测试-360芯以下-双窗口测试</t>
  </si>
  <si>
    <t>TXL6-063A</t>
  </si>
  <si>
    <t>40千米以上光缆中继段测试-384芯以下-双窗口测试</t>
  </si>
  <si>
    <t>TXL6-064A</t>
  </si>
  <si>
    <t>40千米以上光缆中继段测试-408芯以下-双窗口测试</t>
  </si>
  <si>
    <t>TXL6-065A</t>
  </si>
  <si>
    <t>40千米以上光缆中继段测试-432芯以下-双窗口测试</t>
  </si>
  <si>
    <t>TXL6-066A</t>
  </si>
  <si>
    <t>40千米以上光缆中继段测试-456芯以下-双窗口测试</t>
  </si>
  <si>
    <t>TXL6-067A</t>
  </si>
  <si>
    <t>40千米以上光缆中继段测试-480芯以下-双窗口测试</t>
  </si>
  <si>
    <t>TXL6-068A</t>
  </si>
  <si>
    <t>40千米以上光缆中继段测试-504芯以下-双窗口测试</t>
  </si>
  <si>
    <t>TXL6-069A</t>
  </si>
  <si>
    <t>40千米以上光缆中继段测试-528芯以下-双窗口测试</t>
  </si>
  <si>
    <t>TXL6-070A</t>
  </si>
  <si>
    <t>40千米以上光缆中继段测试-576芯以下-双窗口测试</t>
  </si>
  <si>
    <t>TXL6-071A</t>
  </si>
  <si>
    <t>40千米以上光缆中继段测试-576芯以上-双窗口测试</t>
  </si>
  <si>
    <t>TXL6-072A</t>
  </si>
  <si>
    <t>40千米以下光缆中继段测试-12芯以下-双窗口测试</t>
  </si>
  <si>
    <t>40千米以下光缆中继段测试-24芯以下-双窗口测试</t>
  </si>
  <si>
    <t>TXL6-074A</t>
  </si>
  <si>
    <t>40千米以下光缆中继段测试-36芯以下-双窗口测试</t>
  </si>
  <si>
    <t>TXL6-075A</t>
  </si>
  <si>
    <t>40千米以下光缆中继段测试-48芯以下-双窗口测试</t>
  </si>
  <si>
    <t>TXL6-076A</t>
  </si>
  <si>
    <t>40千米以下光缆中继段测试-60芯以下-双窗口测试</t>
  </si>
  <si>
    <t>TXL6-077A</t>
  </si>
  <si>
    <t>40千米以下光缆中继段测试-72芯以下-双窗口测试</t>
  </si>
  <si>
    <t>TXL6-078A</t>
  </si>
  <si>
    <t>40千米以下光缆中继段测试-84芯以下-双窗口测试</t>
  </si>
  <si>
    <t>TXL6-079A</t>
  </si>
  <si>
    <t>40千米以下光缆中继段测试-96芯以下-双窗口测试</t>
  </si>
  <si>
    <t>TXL6-080A</t>
  </si>
  <si>
    <t>40千米以下光缆中继段测试-108芯以下-双窗口测试</t>
  </si>
  <si>
    <t>TXL6-081A</t>
  </si>
  <si>
    <t>40千米以下光缆中继段测试-132芯以下-双窗口测试</t>
  </si>
  <si>
    <t>TXL6-082A</t>
  </si>
  <si>
    <t>40千米以下光缆中继段测试-144芯以下-双窗口测试</t>
  </si>
  <si>
    <t>TXL6-083A</t>
  </si>
  <si>
    <t>40千米以下光缆中继段测试-168芯以下-双窗口测试</t>
  </si>
  <si>
    <t>TXL6-084A</t>
  </si>
  <si>
    <t>40千米以下光缆中继段测试-192芯以下-双窗口测试</t>
  </si>
  <si>
    <t>TXL6-085A</t>
  </si>
  <si>
    <t>40千米以下光缆中继段测试-216芯以下-双窗口测试</t>
  </si>
  <si>
    <t>TXL6-086A</t>
  </si>
  <si>
    <t>40千米以下光缆中继段测试-240芯以下-双窗口测试</t>
  </si>
  <si>
    <t>TXL6-087A</t>
  </si>
  <si>
    <t>40千米以下光缆中继段测试-264芯以下-双窗口测试</t>
  </si>
  <si>
    <t>TXL6-088A</t>
  </si>
  <si>
    <t>40千米以下光缆中继段测试-288芯以下-双窗口测试</t>
  </si>
  <si>
    <t>TXL6-089A</t>
  </si>
  <si>
    <t>40千米以下光缆中继段测试-312芯以下-双窗口测试</t>
  </si>
  <si>
    <t>TXL6-090A</t>
  </si>
  <si>
    <t>40千米以下光缆中继段测试-336芯以下-双窗口测试</t>
  </si>
  <si>
    <t>TXL6-091A</t>
  </si>
  <si>
    <t>40千米以下光缆中继段测试-360芯以下-双窗口测试</t>
  </si>
  <si>
    <t>TXL6-092A</t>
  </si>
  <si>
    <t>40千米以下光缆中继段测试-384芯以下-双窗口测试</t>
  </si>
  <si>
    <t>TXL6-093A</t>
  </si>
  <si>
    <t>40千米以下光缆中继段测试-408芯以下-双窗口测试</t>
  </si>
  <si>
    <t>TXL6-094A</t>
  </si>
  <si>
    <t>40千米以下光缆中继段测试-432芯以下-双窗口测试</t>
  </si>
  <si>
    <t>TXL6-095A</t>
  </si>
  <si>
    <t>40千米以下光缆中继段测试-456芯以下-双窗口测试</t>
  </si>
  <si>
    <t>TXL6-096A</t>
  </si>
  <si>
    <t>40千米以下光缆中继段测试-480芯以下-双窗口测试</t>
  </si>
  <si>
    <t>TXL6-097A</t>
  </si>
  <si>
    <t>40千米以下光缆中继段测试-504芯以下-双窗口测试</t>
  </si>
  <si>
    <t>TXL6-098A</t>
  </si>
  <si>
    <t>40千米以下光缆中继段测试-528芯以下-双窗口测试</t>
  </si>
  <si>
    <t>TXL6-099A</t>
  </si>
  <si>
    <t>40千米以下光缆中继段测试-552芯以下-双窗口测试</t>
  </si>
  <si>
    <t>TXL6-100A</t>
  </si>
  <si>
    <t>40千米以下光缆中继段测试-576芯以下-双窗口测试</t>
  </si>
  <si>
    <t>成端电缆芯线接续-0.6以下</t>
  </si>
  <si>
    <t>成端电缆芯线接续-0.9以下</t>
  </si>
  <si>
    <t>电缆芯线接续-0.6以下-接线子式</t>
  </si>
  <si>
    <t>电缆芯线接续-0.6以下-模块式</t>
  </si>
  <si>
    <t>电缆芯线接续-0.9以下-接线子式</t>
  </si>
  <si>
    <t>电缆芯线接续-0.9以下-模块式</t>
  </si>
  <si>
    <t>电缆芯线改接-0.6以下</t>
  </si>
  <si>
    <t>电缆芯线改接-0.9以下</t>
  </si>
  <si>
    <t>卡接4对对绞电缆(配线架侧)-非屏蔽</t>
  </si>
  <si>
    <t>卡接4对对绞电缆(配线架侧)-屏蔽</t>
  </si>
  <si>
    <t>卡接大对数对绞电缆(配线架侧)-非屏蔽</t>
  </si>
  <si>
    <t>卡接大对数对绞电缆(配线架侧)-屏蔽</t>
  </si>
  <si>
    <t>布放总配线架成端电缆-200对以下</t>
  </si>
  <si>
    <t>TXL6-152A</t>
  </si>
  <si>
    <t>布放总配线架成端电缆-200对以下-穿楼层多于一层时，每多穿一层</t>
  </si>
  <si>
    <t>条·层</t>
  </si>
  <si>
    <t>布放总配线架成端电缆-400对以下</t>
  </si>
  <si>
    <t>TXL6-153A</t>
  </si>
  <si>
    <t>布放总配线架成端电缆-400对以下-穿楼层多于一层时，每多穿一层</t>
  </si>
  <si>
    <t>布放总配线架成端电缆-600对以下</t>
  </si>
  <si>
    <t>TXL6-154A</t>
  </si>
  <si>
    <t>布放总配线架成端电缆-600对以下-穿楼层多于一层时，每多穿一层</t>
  </si>
  <si>
    <t>布放总配线架成端电缆-800对以下</t>
  </si>
  <si>
    <t>TXL6-155A</t>
  </si>
  <si>
    <t>布放总配线架成端电缆-800对以下-穿楼层多于一层时，每多穿一层</t>
  </si>
  <si>
    <t>布放总配线架成端电缆-1200对以下</t>
  </si>
  <si>
    <t>TXL6-156A</t>
  </si>
  <si>
    <t>布放总配线架成端电缆-1200对以下-穿楼层多于一层时，每多穿一层</t>
  </si>
  <si>
    <t>布放总配线架成端电缆-1600对以下</t>
  </si>
  <si>
    <t>TXL6-157A</t>
  </si>
  <si>
    <t>布放总配线架成端电缆-1600对以下-穿楼层多于一层时，每多穿一层</t>
  </si>
  <si>
    <t>布放总配线架成端电缆-2400对以下</t>
  </si>
  <si>
    <t>TXL6-158A</t>
  </si>
  <si>
    <t>布放总配线架成端电缆-2400对以下-穿楼层多于一层时，每多穿一层</t>
  </si>
  <si>
    <t>布放交接箱成端电缆-100对以下</t>
  </si>
  <si>
    <t>TXL6-159A</t>
  </si>
  <si>
    <t>布放交接箱成端电缆-100对以下-穿楼层多于一层时，每多穿一层</t>
  </si>
  <si>
    <t>布放交接箱成端电缆-200对以下</t>
  </si>
  <si>
    <t>TXL6-160A</t>
  </si>
  <si>
    <t>布放交接箱成端电缆-200对以下-穿楼层多于一层时，每多穿一层</t>
  </si>
  <si>
    <t>布放交接箱成端电缆-300对以下</t>
  </si>
  <si>
    <t>TXL6-161A</t>
  </si>
  <si>
    <t>布放交接箱成端电缆-300对以下-穿楼层多于一层时，每多穿一层</t>
  </si>
  <si>
    <t>布放交接箱成端电缆-400对以下</t>
  </si>
  <si>
    <t>TXL6-162A</t>
  </si>
  <si>
    <t>布放交接箱成端电缆-400对以下-穿楼层多于一层时，每多穿一层</t>
  </si>
  <si>
    <t>布放交接箱成端电缆-600对以下</t>
  </si>
  <si>
    <t>TXL6-163A</t>
  </si>
  <si>
    <t>布放交接箱成端电缆-600对以下-穿楼层多于一层时，每多穿一层</t>
  </si>
  <si>
    <t>布放交接箱成端电缆-800对以下</t>
  </si>
  <si>
    <t>TXL6-164A</t>
  </si>
  <si>
    <t>布放交接箱成端电缆-800对以下-穿楼层多于一层时，每多穿一层</t>
  </si>
  <si>
    <t>布放组线箱成端电缆-10对以下</t>
  </si>
  <si>
    <t>TXL6-165A</t>
  </si>
  <si>
    <t>布放组线箱成端电缆-10对以下-穿楼层多于一层时，每多穿一层</t>
  </si>
  <si>
    <t>布放组线箱成端电缆-20对以下</t>
  </si>
  <si>
    <t>TXL6-166A</t>
  </si>
  <si>
    <t>布放组线箱成端电缆-20对以下-穿楼层多于一层时，每多穿一层</t>
  </si>
  <si>
    <t>布放组线箱成端电缆-30对以下</t>
  </si>
  <si>
    <t>TXL6-167A</t>
  </si>
  <si>
    <t>布放组线箱成端电缆-30对以下-穿楼层多于一层时，每多穿一层</t>
  </si>
  <si>
    <t>布放组线箱成端电缆-50对以下</t>
  </si>
  <si>
    <t>TXL6-168A</t>
  </si>
  <si>
    <t>布放组线箱成端电缆-50对以下-穿楼层多于一层时，每多穿一层</t>
  </si>
  <si>
    <t>布放组线箱成端电缆-100对以下</t>
  </si>
  <si>
    <t>TXL6-169A</t>
  </si>
  <si>
    <t>布放组线箱成端电缆-100对以下-穿楼层多于一层时，每多穿一层</t>
  </si>
  <si>
    <t>布放组线箱成端电缆-100对以上</t>
  </si>
  <si>
    <t>TXL6-170A</t>
  </si>
  <si>
    <t>布放组线箱成端电缆-100对以上-穿楼层多于一层时，每多穿一层</t>
  </si>
  <si>
    <t>堵塞成端套管-φ50×900以下</t>
  </si>
  <si>
    <t>堵塞成端套管-φ70×900以下</t>
  </si>
  <si>
    <t>堵塞成端套管-φ90×900以下</t>
  </si>
  <si>
    <t>堵塞成端套管-φ110×900以下</t>
  </si>
  <si>
    <t>堵塞成端套管-φ130×900以下</t>
  </si>
  <si>
    <t>堵塞成端套管-φ150×900以下</t>
  </si>
  <si>
    <t>堵塞成端套管-φ170×900以下</t>
  </si>
  <si>
    <t>堵塞成端套管-φ180×900以下</t>
  </si>
  <si>
    <t>充油膏套管接续-φ50×900以下</t>
  </si>
  <si>
    <t>充油膏套管接续-φ70×900以下</t>
  </si>
  <si>
    <t>充油膏套管接续-φ90×900以下</t>
  </si>
  <si>
    <t>充油膏套管接续-φ110×900以下</t>
  </si>
  <si>
    <t>充油膏套管接续-φ130×900以下</t>
  </si>
  <si>
    <t>充油膏套管接续-φ150×900以下</t>
  </si>
  <si>
    <t>充油膏套管接续-φ170×900以下</t>
  </si>
  <si>
    <t>充油膏套管接续-φ180×900以下</t>
  </si>
  <si>
    <t>封焊热可缩套(包)管-φ50×900以下</t>
  </si>
  <si>
    <t>封焊热可缩套(包)管-φ70×900以下</t>
  </si>
  <si>
    <t>封焊热可缩套(包)管-φ90×900以下</t>
  </si>
  <si>
    <t>封焊热可缩套(包)管-φ110×900以下</t>
  </si>
  <si>
    <t>封焊热可缩套(包)管-φ130×900以下</t>
  </si>
  <si>
    <t>封焊热可缩套(包)管-φ150×900以下</t>
  </si>
  <si>
    <t>封焊热可缩套(包)管-φ170×900以下</t>
  </si>
  <si>
    <t>封焊热可缩套(包)管-φ180×900以下</t>
  </si>
  <si>
    <t>包封C型套管-φ65×500以下</t>
  </si>
  <si>
    <t>包封C型套管-φ85×500以下</t>
  </si>
  <si>
    <t>包封C型套管-φ90×600以下</t>
  </si>
  <si>
    <t>安装多用接头盒</t>
  </si>
  <si>
    <t>制作热可缩套管气闭头-φ50以下</t>
  </si>
  <si>
    <t>制作热可缩套管气闭头-φ70以下</t>
  </si>
  <si>
    <t>制作热可缩套管气闭头-φ90以下</t>
  </si>
  <si>
    <t>制作热可缩套管气闭头-φ110以下</t>
  </si>
  <si>
    <t>制作热可缩套管气闭头-φ130以下</t>
  </si>
  <si>
    <t>制作热可缩套管气闭头-φ150以下</t>
  </si>
  <si>
    <t>制作热可缩套管气闭头-φ170以下</t>
  </si>
  <si>
    <t>制作热可缩套管气闭头-φ180以下</t>
  </si>
  <si>
    <t>配线电缆全程测试</t>
  </si>
  <si>
    <t>中继电缆全程测试-5千米以下</t>
  </si>
  <si>
    <t>中继电缆全程测试-5千米以上</t>
  </si>
  <si>
    <t>安装机柜、机架-落地式</t>
  </si>
  <si>
    <t>安装机柜、机架-墙挂式</t>
  </si>
  <si>
    <t>安装过线（路）盒（半周长）-200以下</t>
  </si>
  <si>
    <t>安装过线（路）盒（半周长）-200以上</t>
  </si>
  <si>
    <t>安装信息插座底盒-明装</t>
  </si>
  <si>
    <t>安装信息插座底盒-砖墙内</t>
  </si>
  <si>
    <t>安装信息插座底盒-混凝土墙内</t>
  </si>
  <si>
    <t>安装信息插座底盒-木地板内</t>
  </si>
  <si>
    <t>安装信息插座底盒-防静电钢质地板内</t>
  </si>
  <si>
    <t>安装8位模块式信息插座-单口-非屏蔽</t>
  </si>
  <si>
    <t>安装8位模块式信息插座-单口-屏蔽</t>
  </si>
  <si>
    <t>安装8位模块式信息插座-双口-非屏蔽</t>
  </si>
  <si>
    <t>TXL7-016A</t>
  </si>
  <si>
    <t>安装8位模块式信息插座-非屏蔽-双口以上</t>
  </si>
  <si>
    <t>安装8位模块式信息插座-双口-屏蔽</t>
  </si>
  <si>
    <t>TXL7-017A</t>
  </si>
  <si>
    <t>安装8位模块式信息插座-屏蔽-双口以上</t>
  </si>
  <si>
    <t>安装光纤信息插座-双口以下</t>
  </si>
  <si>
    <t>安装光纤信息插座-四口以下</t>
  </si>
  <si>
    <t>安装光分纤箱、光分路箱-架空式</t>
  </si>
  <si>
    <t>安装光分纤箱、光分路箱-墙壁式</t>
  </si>
  <si>
    <t>增（扩）装光纤一体化熔接托盘</t>
  </si>
  <si>
    <t>机架（箱）内安装光分路器-安装高度1.5米以下</t>
  </si>
  <si>
    <t>机架（箱）内安装光分路器-安装高度1.5米以上</t>
  </si>
  <si>
    <t>TXL7-031A</t>
  </si>
  <si>
    <t>光分路器本机测试-2:2</t>
  </si>
  <si>
    <t>TXL7-032A</t>
  </si>
  <si>
    <t>光分路器本机测试-2:4</t>
  </si>
  <si>
    <t>TXL7-033A</t>
  </si>
  <si>
    <t>光分路器本机测试-2:8</t>
  </si>
  <si>
    <t>TXL7-034A</t>
  </si>
  <si>
    <t>光分路器本机测试-2:16</t>
  </si>
  <si>
    <t>TXL7-035A</t>
  </si>
  <si>
    <t>光分路器本机测试-2:32</t>
  </si>
  <si>
    <t>TXL7-036A</t>
  </si>
  <si>
    <t>光分路器本机测试-2:64</t>
  </si>
  <si>
    <t>TXL7-037A</t>
  </si>
  <si>
    <t>光分路器本机测试-2:128</t>
  </si>
  <si>
    <t>砖筑交接箱基座</t>
  </si>
  <si>
    <t>砂浆抹面（1：2.5）</t>
  </si>
  <si>
    <t>m²</t>
  </si>
  <si>
    <t>安装落地式光缆交接箱-144芯以下</t>
  </si>
  <si>
    <t>安装落地式光缆交接箱-288芯以下</t>
  </si>
  <si>
    <t>安装落地式光缆交接箱-288芯以上</t>
  </si>
  <si>
    <t>安装壁挂式光缆交接箱-144芯以下</t>
  </si>
  <si>
    <t>安装壁挂式光缆交接箱-288芯以下</t>
  </si>
  <si>
    <t>安装架空式光缆交接箱-288芯以下</t>
  </si>
  <si>
    <t>安装架空式光缆交接箱-288芯以上</t>
  </si>
  <si>
    <t>制装塑缆分线箱-10对以下</t>
  </si>
  <si>
    <t>制装塑缆分线箱-20对以下</t>
  </si>
  <si>
    <t>制装塑缆分线箱-30对以下</t>
  </si>
  <si>
    <t>制装塑缆分线箱-50对以下</t>
  </si>
  <si>
    <t>制装塑缆分线盒-10对以下</t>
  </si>
  <si>
    <t>TXL7-064A</t>
  </si>
  <si>
    <t>拆除塑缆分线盒-10对以下（工日*0.3）</t>
  </si>
  <si>
    <t>制装塑缆分线盒-20对以下</t>
  </si>
  <si>
    <t>TXL7-065A</t>
  </si>
  <si>
    <t>拆除塑缆分线盒-20对以下（工日*0.3）</t>
  </si>
  <si>
    <t>制装塑缆分线盒-30对以下</t>
  </si>
  <si>
    <t>制装塑缆分线盒-50对以下</t>
  </si>
  <si>
    <t>制装环氧树脂堵塞分线箱-10对以下</t>
  </si>
  <si>
    <t>制装环氧树脂堵塞分线箱-20对以下</t>
  </si>
  <si>
    <t>制装环氧树脂堵塞分线箱-30对以下</t>
  </si>
  <si>
    <t>制装环氧树脂堵塞分线箱-50对以下</t>
  </si>
  <si>
    <t>制装环氧树脂堵塞分线盒-10对以下</t>
  </si>
  <si>
    <t>制装环氧树脂堵塞分线盒-20对以下</t>
  </si>
  <si>
    <t>制装环氧树脂堵塞分线盒-30对以下</t>
  </si>
  <si>
    <t>制装环氧树脂堵塞分线盒-50对以下</t>
  </si>
  <si>
    <t>安装明挂式组线箱体</t>
  </si>
  <si>
    <t>安装测试100回线保安排试验排</t>
  </si>
  <si>
    <t>安装组线箱端子板</t>
  </si>
  <si>
    <t>安装交接间配线架-3600对</t>
  </si>
  <si>
    <t>安装交接间配线架-4800对</t>
  </si>
  <si>
    <t>安装交接间配线架-7200对</t>
  </si>
  <si>
    <t>安装测试100回线接线排</t>
  </si>
  <si>
    <t>安装充气设备-12路以下</t>
  </si>
  <si>
    <t>安装充气设备-24路以下</t>
  </si>
  <si>
    <t>安装充气设备-36路以下</t>
  </si>
  <si>
    <t>安装充气设备-48路以下</t>
  </si>
  <si>
    <t>填装气压表</t>
  </si>
  <si>
    <t>参08定额TX4-149</t>
  </si>
  <si>
    <t>移改普通用户和更换ADSL用户室外线</t>
  </si>
  <si>
    <t>对</t>
  </si>
  <si>
    <t>TSY1-030</t>
  </si>
  <si>
    <t>辅助关联项</t>
  </si>
  <si>
    <t>物资编码</t>
  </si>
  <si>
    <t>物资名称</t>
  </si>
  <si>
    <t>下单配置编码</t>
  </si>
  <si>
    <t>下单配置名称</t>
  </si>
  <si>
    <t>规格型号</t>
  </si>
  <si>
    <t>计量单位</t>
  </si>
  <si>
    <t>J03030200017</t>
  </si>
  <si>
    <t>光纤收发器机框-普通</t>
  </si>
  <si>
    <t/>
  </si>
  <si>
    <t>普通光纤收发器机框</t>
  </si>
  <si>
    <t>J05010301560</t>
  </si>
  <si>
    <t>室外光缆-GYTS-单模G.652D(B1.3)-30芯</t>
  </si>
  <si>
    <t>L11011400873</t>
  </si>
  <si>
    <t>（备机）非无线EPON上行E8-C家庭网关（2FE+1POTS）</t>
  </si>
  <si>
    <t>（备机）</t>
  </si>
  <si>
    <t>L05060401486</t>
  </si>
  <si>
    <t>4块25对高频数据模块</t>
  </si>
  <si>
    <t>100回线接线模块（普天制式）</t>
  </si>
  <si>
    <t>回线</t>
  </si>
  <si>
    <t>J05060400780</t>
  </si>
  <si>
    <t>MDF机架附件-打线刀</t>
  </si>
  <si>
    <t>把</t>
  </si>
  <si>
    <t>J05060400779</t>
  </si>
  <si>
    <t>MDF保安单元</t>
  </si>
  <si>
    <t>J03021500017</t>
  </si>
  <si>
    <t>SW-4端口GE/FE光接口板</t>
  </si>
  <si>
    <t>无</t>
  </si>
  <si>
    <t>J03021500022</t>
  </si>
  <si>
    <t>SW-A1类交流设备基本配置（机箱/交换板/主控板/电源/风扇/软件等）</t>
  </si>
  <si>
    <t>J03021500062</t>
  </si>
  <si>
    <t>SW-直流电源模块A</t>
  </si>
  <si>
    <t>光分路器-盒式封装-LC/UPC-1×4</t>
  </si>
  <si>
    <t>配线联结设备-转接器、转接头</t>
  </si>
  <si>
    <t>L04030100568</t>
  </si>
  <si>
    <t>GG-PDH光端机G01RV-FED1DFC/SC1</t>
  </si>
  <si>
    <t>1*10/100BASE-T，双纤FC/SC，1310NM波长，25KM，光口通道带宽16M。交直流供电可选。19英寸1U高设备</t>
  </si>
  <si>
    <t>J05062101190</t>
  </si>
  <si>
    <t>复接模块-25对-4005DPM</t>
  </si>
  <si>
    <t>J05062101207</t>
  </si>
  <si>
    <t>直接模块-25对-4000D</t>
  </si>
  <si>
    <t>J05070102489</t>
  </si>
  <si>
    <t>挂钩-电缆-65mm-普通</t>
  </si>
  <si>
    <t>J05010100047</t>
  </si>
  <si>
    <t>尾纤-10米长-含接头</t>
  </si>
  <si>
    <t>拉线衬环-三股</t>
  </si>
  <si>
    <t>J05080100977</t>
  </si>
  <si>
    <t>电缆托板-尼龙-200mm</t>
  </si>
  <si>
    <t>J05080201729</t>
  </si>
  <si>
    <t>收尾线槽-14.5×8.4mm</t>
  </si>
  <si>
    <t>L04020201457</t>
  </si>
  <si>
    <t>FH-155M光端机B2163-STM1-220</t>
  </si>
  <si>
    <t>155M光端机,220VAC,2个STM-1光口（FC,40KM）和63路E1接口,可扩展一个公务电话通道和一个以太网接口</t>
  </si>
  <si>
    <t>J11011400002</t>
  </si>
  <si>
    <t>AP外置型EPON上行E8-C网关-2FE+1POTS</t>
  </si>
  <si>
    <t>J05040300198</t>
  </si>
  <si>
    <t>单面开门电缆交接箱-无端子-910×800×340mm-600对XF5-C</t>
  </si>
  <si>
    <t>不锈钢材质</t>
  </si>
  <si>
    <t>J05040300182</t>
  </si>
  <si>
    <t>单面开门电缆交接箱-挂壁型-800×550×230mm-300对XF5</t>
  </si>
  <si>
    <t>L02060101201</t>
  </si>
  <si>
    <t>中兴软交换话务台卡</t>
  </si>
  <si>
    <t>L05060601931</t>
  </si>
  <si>
    <t>室外机柜直列模块（上海汇珏）</t>
  </si>
  <si>
    <t>25线</t>
  </si>
  <si>
    <t>L03020506527</t>
  </si>
  <si>
    <t>华为-S5328C-EI-24S主机</t>
  </si>
  <si>
    <t>S5328C-EI-24S主机(24个100/1000BASE-X,4个千兆COMBO口(10/100/1000 BASE-T),机箱,双电源槽位,不含插卡和电源)</t>
  </si>
  <si>
    <t>J05040200132</t>
  </si>
  <si>
    <t>室外电缆分线盒-铝合金-壁挂式-20对XF0</t>
  </si>
  <si>
    <t>L03020506563</t>
  </si>
  <si>
    <t>华为-S5352C-EI主机</t>
  </si>
  <si>
    <t>S5352C-EI主机(48个10/100/1000BASE-T,机箱,双电源槽位,不含插卡和电源)</t>
  </si>
  <si>
    <t>L11011303374</t>
  </si>
  <si>
    <t>上海贝尔RG100A-AA（ADSL2+上行）</t>
  </si>
  <si>
    <t>RG100A-AA（ADSL2+上行）</t>
  </si>
  <si>
    <t>L03030102827</t>
  </si>
  <si>
    <t>协议转换器 山水16路集中式机框-DC</t>
  </si>
  <si>
    <t>L05080204959</t>
  </si>
  <si>
    <t>拉线双罗旋</t>
  </si>
  <si>
    <t>250*16M/M</t>
  </si>
  <si>
    <t>L05080204949</t>
  </si>
  <si>
    <t>瓦型护钢板</t>
  </si>
  <si>
    <t>150X100X5</t>
  </si>
  <si>
    <t>光缆保护管-Ф20</t>
  </si>
  <si>
    <t>J05040200130</t>
  </si>
  <si>
    <t>室外电缆分线盒-铝合金-壁挂式-5对XF0</t>
  </si>
  <si>
    <t>L03030102828</t>
  </si>
  <si>
    <t>OTS-240D/2光端机</t>
  </si>
  <si>
    <t>L04030100582</t>
  </si>
  <si>
    <t>OTS-120D-AC</t>
  </si>
  <si>
    <t>L05062102939</t>
  </si>
  <si>
    <t>高频数据模块接线工具</t>
  </si>
  <si>
    <t>高频数据模块接线工具（普天制式）</t>
  </si>
  <si>
    <t>L05061408602</t>
  </si>
  <si>
    <t>多模跳纤-铠装单芯双头-SC/UPC-SC/UPC-10M</t>
  </si>
  <si>
    <t>L05061408600</t>
  </si>
  <si>
    <t>多模跳纤-铠装单芯双头-FC/UPC-FC/UPC-10M</t>
  </si>
  <si>
    <t>J05040200123</t>
  </si>
  <si>
    <t>室内外电缆分线盒、箱-铝合金-壁挂式-15对XF0(带锁)</t>
  </si>
  <si>
    <t>J05030300016</t>
  </si>
  <si>
    <t>铜鼻子-DT-185mm2</t>
  </si>
  <si>
    <t>J05030300013</t>
  </si>
  <si>
    <t>铜鼻子-DT-95mm2</t>
  </si>
  <si>
    <t>J05010301527</t>
  </si>
  <si>
    <t>室外光缆-GYTA-单模G.652D(B1.3)-48芯</t>
  </si>
  <si>
    <t>J05010301588</t>
  </si>
  <si>
    <t>室外光缆-GYDTA-单模G.652D(B1.3)-96芯</t>
  </si>
  <si>
    <t>L05061003244</t>
  </si>
  <si>
    <t>户外架空/落地机柜VI型（交流）</t>
  </si>
  <si>
    <t>1200*1300*650</t>
  </si>
  <si>
    <t>L04030100579</t>
  </si>
  <si>
    <t>OTS-120D-DC</t>
  </si>
  <si>
    <t>L05061003243</t>
  </si>
  <si>
    <t>户外壁挂/抱杆机箱（III型）</t>
  </si>
  <si>
    <t>650*1200*300</t>
  </si>
  <si>
    <t>L05060800643</t>
  </si>
  <si>
    <t>明装底盒</t>
  </si>
  <si>
    <t>L03030200499</t>
  </si>
  <si>
    <t>瑞斯康达 RC102-FE-S2</t>
  </si>
  <si>
    <t>L03030200508</t>
  </si>
  <si>
    <t>单纤光纤收发器</t>
  </si>
  <si>
    <t>模块-可网管,1000MBPS,单模单芯,双波长0-25KM,RJ45/SC-PCRC212-GE-SS15</t>
  </si>
  <si>
    <t>L03030200507</t>
  </si>
  <si>
    <t>16槽光纤收发器机箱</t>
  </si>
  <si>
    <t>RC/双电/48V</t>
  </si>
  <si>
    <t>L03030200500</t>
  </si>
  <si>
    <t>机箱主/备用电源,100W,-48VDC</t>
  </si>
  <si>
    <t>0L200P-48</t>
  </si>
  <si>
    <t>L03030200504</t>
  </si>
  <si>
    <t>单台式10/100M光纤收发器（40KM单模双纤DC）</t>
  </si>
  <si>
    <t>L05060401446</t>
  </si>
  <si>
    <t>室外机柜横列模块（上海汇珏）</t>
  </si>
  <si>
    <t>32线</t>
  </si>
  <si>
    <t>L05030300422</t>
  </si>
  <si>
    <t>保安接线排</t>
  </si>
  <si>
    <t>FA8-210-2H（深圳日海）</t>
  </si>
  <si>
    <t>L05030204340</t>
  </si>
  <si>
    <t>通信电源用阻燃软电缆-35-BV-单芯</t>
  </si>
  <si>
    <t>L05030204338</t>
  </si>
  <si>
    <t>通信电源用阻燃软电缆-25-BVR-单芯</t>
  </si>
  <si>
    <t>L05030204332</t>
  </si>
  <si>
    <t>单股铜芯线</t>
  </si>
  <si>
    <t>1/1.5MM</t>
  </si>
  <si>
    <t>L05030204310</t>
  </si>
  <si>
    <t>铝芯电力电缆</t>
  </si>
  <si>
    <t>VLV2*16MM</t>
  </si>
  <si>
    <t>L05030204297</t>
  </si>
  <si>
    <t>VLV-3*25+1*16MM</t>
  </si>
  <si>
    <t>VLV-2*10MM</t>
  </si>
  <si>
    <t>L05020700877</t>
  </si>
  <si>
    <t>跳线</t>
  </si>
  <si>
    <t>2*1/0.5</t>
  </si>
  <si>
    <t>L05020604562</t>
  </si>
  <si>
    <t>分歧卡</t>
  </si>
  <si>
    <t>小号</t>
  </si>
  <si>
    <t>L05020604543</t>
  </si>
  <si>
    <t>开启式套管</t>
  </si>
  <si>
    <t>KJF42-300(100对)</t>
  </si>
  <si>
    <t>L05020604540</t>
  </si>
  <si>
    <t>KJF42-250(50对）</t>
  </si>
  <si>
    <t>L05020604532</t>
  </si>
  <si>
    <t>热缩管</t>
  </si>
  <si>
    <t>强力纤维热缩充气包管-92/30-500-XAGA1000</t>
  </si>
  <si>
    <t>J05030300007</t>
  </si>
  <si>
    <t>铜鼻子-DT-10mm2</t>
  </si>
  <si>
    <t>HSGYY5-Z 25*2*0.5</t>
  </si>
  <si>
    <t>L04030100583</t>
  </si>
  <si>
    <t>高科GK-G04B(16*2M+2*RJ45)-AC</t>
  </si>
  <si>
    <t>J050206600805</t>
  </si>
  <si>
    <t>热缩套管-RSYF-23/12-210</t>
  </si>
  <si>
    <t>每套热缩管配置相应尺寸（大、中、小号）分歧卡一只，屏蔽连接夹一只</t>
  </si>
  <si>
    <t>L12100200654</t>
  </si>
  <si>
    <t>手持式标签打印机</t>
  </si>
  <si>
    <t>兄弟牌</t>
  </si>
  <si>
    <t>L11011500310</t>
  </si>
  <si>
    <t>锐捷I型NBR1200</t>
  </si>
  <si>
    <t>NBR1200</t>
  </si>
  <si>
    <t>L03030801135</t>
  </si>
  <si>
    <t>九江山水 E1/10BT-DC</t>
  </si>
  <si>
    <t>L03030801128</t>
  </si>
  <si>
    <t>光接口转换器</t>
  </si>
  <si>
    <t>瑞斯康达-RC903-V35FE1V.35转E1</t>
  </si>
  <si>
    <t>L03030602432</t>
  </si>
  <si>
    <t>交换机-PON上行</t>
  </si>
  <si>
    <t>插卡式-MA5610机箱MA5610</t>
  </si>
  <si>
    <t>L03030602426</t>
  </si>
  <si>
    <t>中兴数据板</t>
  </si>
  <si>
    <t>中兴C220EPON板</t>
  </si>
  <si>
    <t>L03030801138</t>
  </si>
  <si>
    <t>高科 V2051(E1/10BASE-T)-AC</t>
  </si>
  <si>
    <t>局外市话电缆-HYA-50×2×0.4mm</t>
  </si>
  <si>
    <t>局外市话电缆-HYA-100×2×0.4mm</t>
  </si>
  <si>
    <t>J05030201972</t>
  </si>
  <si>
    <t>电力电缆-ZA-RVV-0.6/1KV-2×6mm2</t>
  </si>
  <si>
    <t>J05030201963</t>
  </si>
  <si>
    <t>电力电缆-ZA-RVV-0.6/1KV-1×185mm2</t>
  </si>
  <si>
    <t>L03030602412</t>
  </si>
  <si>
    <t>HW-MA562XEPON远端光接入单元（24FE）</t>
  </si>
  <si>
    <t>MA5626EPON远端光接入单元(交流,24FE,单EPON口上行,含电源线和资料)</t>
  </si>
  <si>
    <t>J05020300302</t>
  </si>
  <si>
    <t>同轴电缆-SYV-75ohm-2-2×8芯</t>
  </si>
  <si>
    <t>L03030602411</t>
  </si>
  <si>
    <t>HW-MA5610以太网接入板（16端口）</t>
  </si>
  <si>
    <t>L03030501738</t>
  </si>
  <si>
    <t>F401整套，1FE/GE</t>
  </si>
  <si>
    <t>EPON</t>
  </si>
  <si>
    <t>L03030501717</t>
  </si>
  <si>
    <t>9806H(AC)</t>
  </si>
  <si>
    <t>9806H 24路ADSL2+用户板套件</t>
  </si>
  <si>
    <t>J05030201954</t>
  </si>
  <si>
    <t>电力电缆-ZA-RVV-0.6/1KV-1×10mm2</t>
  </si>
  <si>
    <t>L03030200510</t>
  </si>
  <si>
    <t>光纤收发器</t>
  </si>
  <si>
    <t>烽火-光纤收发器局端48V</t>
  </si>
  <si>
    <t>J050206600786</t>
  </si>
  <si>
    <t>热缩套管-RSBF-62/22-500</t>
  </si>
  <si>
    <t>L03030200509</t>
  </si>
  <si>
    <t>RC202-FE-S1</t>
  </si>
  <si>
    <t>J050206600788</t>
  </si>
  <si>
    <t>热缩套管-RSBF-75/25-500</t>
  </si>
  <si>
    <t>L03030501676</t>
  </si>
  <si>
    <t>ADSL局端设备-以太上行</t>
  </si>
  <si>
    <t>华为-MA5612G-8FE+16POTS-FTTB</t>
  </si>
  <si>
    <t>PVC实壁管-PVC-U-外径／内径50/46</t>
  </si>
  <si>
    <t>配件含套筒16.7只/百米；堵头3只/百米；胶水（必要时）</t>
  </si>
  <si>
    <t>J05080201501</t>
  </si>
  <si>
    <t>梅花管-HDPE-32×7</t>
  </si>
  <si>
    <t>配件含套筒16.7只/百米；母管堵头3只/百米；子管堵头21只/百米；胶水（必要时）</t>
  </si>
  <si>
    <t>光纤配线箱-壁挂式-440×280×115mm-24芯-室内外</t>
  </si>
  <si>
    <t>J05080201539</t>
  </si>
  <si>
    <t>PVC管-实壁管-20/17mm</t>
  </si>
  <si>
    <t>J05061100685</t>
  </si>
  <si>
    <t>光分路器-托盘式封装适配器型-FC/UPC-1×16</t>
  </si>
  <si>
    <t>J05010300648</t>
  </si>
  <si>
    <t>光缆-GYFTY-层绞结构-24芯</t>
  </si>
  <si>
    <t>室外光缆</t>
  </si>
  <si>
    <t>J05010300915</t>
  </si>
  <si>
    <t>光缆-GYTA-层绞结构-24芯</t>
  </si>
  <si>
    <t>J05060900571</t>
  </si>
  <si>
    <t>网络机柜-1</t>
  </si>
  <si>
    <t>冷轧钢板网络机柜柜体：2000x600x800（高*宽*深mm)机架；机柜前门：单开网孔门；机柜后门:双开网孔门；侧板:2个，2000*800机柜用；托盘:配800mm深机柜，最大载重40KG；托板:配800mm深机柜，最大载重80KG,配电单元A:2进20出,空开:2个，63A国产空开，交流；空开:16个，10A国产空开，交流；空开:4个16A国产空开，交流；交流风扇模块：普通型，含2个风扇；假面板：2U；KVM切换器：8端口；安装底座：600*800(宽*深）机柜用</t>
  </si>
  <si>
    <t>J05070102487</t>
  </si>
  <si>
    <t>J01040100080</t>
  </si>
  <si>
    <t>三腔体功分器-普通型-N型头</t>
  </si>
  <si>
    <t>镀锌单吊线抱箍-144mm</t>
  </si>
  <si>
    <t>J05061405153_JX0026</t>
  </si>
  <si>
    <t>J05061405153</t>
  </si>
  <si>
    <t>单芯单模双头尾纤FC-FC 15米 （G.652D 3mm）</t>
  </si>
  <si>
    <t>J05061100684</t>
  </si>
  <si>
    <t>光分路器-托盘式封装适配器型-FC/UPC-1×8</t>
  </si>
  <si>
    <t>1×8光分路器、SC/UPC头子尾纤、插片式适配器型封装</t>
  </si>
  <si>
    <t>线路铁件-隔电子</t>
  </si>
  <si>
    <t>一号拉攀-385×40mm</t>
  </si>
  <si>
    <t>J05010300940</t>
  </si>
  <si>
    <t>光缆-GYTA-层绞结构-4芯</t>
  </si>
  <si>
    <t>J05050100552</t>
  </si>
  <si>
    <t>SC单芯适配器（PC/UPC/APC）-国产</t>
  </si>
  <si>
    <t>J05070103139</t>
  </si>
  <si>
    <t>线路铁件-圆形压线卡-8#</t>
  </si>
  <si>
    <t>1035×570×308mm(高×宽×深)，144芯(含底座、满配喉箍，含内背装件，线环组件，跳纤存储单元、满配喉箍等未单独列出的所有必配零部件)</t>
  </si>
  <si>
    <t>线路铁件-圆形压线卡-10#</t>
  </si>
  <si>
    <t>J05062101272</t>
  </si>
  <si>
    <t>百只</t>
  </si>
  <si>
    <t>J05061405153_JX0002</t>
  </si>
  <si>
    <t>单芯单模双头尾纤FC-FC 2米 （G.652D 3mm）</t>
  </si>
  <si>
    <t>J05050100860</t>
  </si>
  <si>
    <t>光缆交接箱144、288、576配置</t>
  </si>
  <si>
    <t>J05061405153_JX0064</t>
  </si>
  <si>
    <t>单芯单模双头尾纤LC-FC 15米 （G.652D 3mm）</t>
  </si>
  <si>
    <t>L03030501732</t>
  </si>
  <si>
    <t>F821交流插箱</t>
  </si>
  <si>
    <t>含主控板</t>
  </si>
  <si>
    <t>光分路器-盒式封装-FC/UPC-1×4</t>
  </si>
  <si>
    <t>J05040300181</t>
  </si>
  <si>
    <t>单面开门电缆交接箱-挂壁型-820×420×230mm-200对XF5</t>
  </si>
  <si>
    <t>L03030801129</t>
  </si>
  <si>
    <t>GG-机架式协议转换器C2810-V.35板</t>
  </si>
  <si>
    <t>E1/V.35转换模块，适用于C2810机架式协议转换器机框</t>
  </si>
  <si>
    <t>J05020200245</t>
  </si>
  <si>
    <t>局外市话电缆-HYA-5×2×0.4mm</t>
  </si>
  <si>
    <t>J05010300673</t>
  </si>
  <si>
    <t>光缆-GYFTY-层绞结构-4芯</t>
  </si>
  <si>
    <t>J05010300949</t>
  </si>
  <si>
    <t>光缆-GYTA-层绞结构-6芯</t>
  </si>
  <si>
    <t>J05020700090</t>
  </si>
  <si>
    <t>平行电话线</t>
  </si>
  <si>
    <t>J05010300952</t>
  </si>
  <si>
    <t>光缆-GYTA-层绞结构-8芯</t>
  </si>
  <si>
    <t>J05062101285</t>
  </si>
  <si>
    <t>RJ45模块</t>
  </si>
  <si>
    <t>J05062101284</t>
  </si>
  <si>
    <t>RJ11模块</t>
  </si>
  <si>
    <t>线路铁件-铁丝-Φ1.5mm</t>
  </si>
  <si>
    <t>J05010300682</t>
  </si>
  <si>
    <t>光缆-GYFTY-层绞结构-6芯</t>
  </si>
  <si>
    <t>1×16插片式适配器型SC/UPC光分路器</t>
  </si>
  <si>
    <t>1×16光分路器、SC/UPC头子尾纤、插片式适配器型封装</t>
  </si>
  <si>
    <t>外形尺寸：350×340×100mm，两槽位。安装方式：可壁挂可抱杆。含锁具、箱体背部安装板、分插片固定装置、蝶形引入光缆固定装置、光缆固定接地装置、尾纤停泊区、魔术搭扣、翻版(含吸铁支架)、线环、密封件等必配零部件。</t>
  </si>
  <si>
    <t>线路铁件-圆形压线卡-12#</t>
  </si>
  <si>
    <t>J05080201702</t>
  </si>
  <si>
    <t>波纹管-HDPE-25×0.40mm</t>
  </si>
  <si>
    <t>J05010300212</t>
  </si>
  <si>
    <t>光缆-GYDTA-光纤带结构-144芯</t>
  </si>
  <si>
    <t>J05061100183</t>
  </si>
  <si>
    <t>1×64插片式适配器型SC/UPC光分路器</t>
  </si>
  <si>
    <t>1×64光分路器、SC/UPC头子尾纤、插片式适配器型封装</t>
  </si>
  <si>
    <t>J05020200243</t>
  </si>
  <si>
    <t>局外市话电缆-HYA-10×2×0.4mm</t>
  </si>
  <si>
    <t>凸出支架-小号</t>
  </si>
  <si>
    <t>地线棒-12×1800mm</t>
  </si>
  <si>
    <t>线路铁件-钢绞线卡子-10号</t>
  </si>
  <si>
    <t>线路铁件-钢绞线卡子-8号</t>
  </si>
  <si>
    <t>J05070102881</t>
  </si>
  <si>
    <t>镀锌双吊线抱箍-164mm</t>
  </si>
  <si>
    <t>配件-堵头3只/百米</t>
  </si>
  <si>
    <t>J05010300685</t>
  </si>
  <si>
    <t>光缆-GYFTY-层绞结构-8芯</t>
  </si>
  <si>
    <t>光缆分光分纤盒-SMC-32芯</t>
  </si>
  <si>
    <t>外形尺寸：460×340×100mm，四槽位。安装方式：可壁挂可抱杆。含锁具、箱体背部安装板、分插片固定装置、蝶形引入光缆固定装置、光缆固定接地装置、尾纤停泊区、魔术搭扣、翻版(含吸铁支架)、线环、密封件等必配零部件。</t>
  </si>
  <si>
    <t>J05040200133</t>
  </si>
  <si>
    <t>室外电缆分线盒-铝合金-壁挂式-30对XF0</t>
  </si>
  <si>
    <t>J05040200134</t>
  </si>
  <si>
    <t>室外电缆分线盒-铝合金-壁挂式-50对XF0</t>
  </si>
  <si>
    <t>L05020604531</t>
  </si>
  <si>
    <t>强力纤维热缩充气包管-62/15-500-XAGA1000</t>
  </si>
  <si>
    <t>J05070102609</t>
  </si>
  <si>
    <t>线路铁件-架空交接箱站台H杆</t>
  </si>
  <si>
    <t>二号拉攀-250×50mm</t>
  </si>
  <si>
    <t>L05040200679</t>
  </si>
  <si>
    <t>分线箱</t>
  </si>
  <si>
    <t>圆形分线箱-F601-50</t>
  </si>
  <si>
    <t>J05040200131</t>
  </si>
  <si>
    <t>室外电缆分线盒-铝合金-壁挂式-10对XF0</t>
  </si>
  <si>
    <t>J03030200018</t>
  </si>
  <si>
    <t>光纤收发器机框-增强型</t>
  </si>
  <si>
    <t>增强型光纤收发器机框</t>
  </si>
  <si>
    <t>L05040200677</t>
  </si>
  <si>
    <t>圆形分线箱-F601-20</t>
  </si>
  <si>
    <t>吊牌警示牌-警示标牌</t>
  </si>
  <si>
    <t>U型抱箍-R75</t>
  </si>
  <si>
    <t>双吊线抱箍-164×50×8mm</t>
  </si>
  <si>
    <t>L05020700878</t>
  </si>
  <si>
    <t>自承式对绞铜芯电话线</t>
  </si>
  <si>
    <t>HYVC 1*2/0.5+1*1.2</t>
  </si>
  <si>
    <t>L05020700874</t>
  </si>
  <si>
    <t>对绞铜芯电话线</t>
  </si>
  <si>
    <t>HBYVJ 2*1/0.5</t>
  </si>
  <si>
    <t>J03030800017</t>
  </si>
  <si>
    <t>光纤收发器-1光1电-FE-双纤-短距-类型4</t>
  </si>
  <si>
    <t>台式设备，FE单光口（双纤短距）、单电口光纤收发器</t>
  </si>
  <si>
    <t>L05020604546</t>
  </si>
  <si>
    <t>非气压维护用纵包热缩接头（分岐接头）</t>
  </si>
  <si>
    <t>RSBF92*35-500</t>
  </si>
  <si>
    <t>L05062102821</t>
  </si>
  <si>
    <t>RJ45数据模块</t>
  </si>
  <si>
    <t>J05061400028</t>
  </si>
  <si>
    <t>FC/UPC单芯单模适配器</t>
  </si>
  <si>
    <t>PE实壁管-HDPE-直径50×4.0mm</t>
  </si>
  <si>
    <t>单芯单模双头尾纤SC-SC 3米 （G.652D 3mm）</t>
  </si>
  <si>
    <t>J05050100860_JX0014</t>
  </si>
  <si>
    <t>光缆交接箱（576芯双面SMC箱体）半配 FC</t>
  </si>
  <si>
    <t>ODF-72芯子框</t>
  </si>
  <si>
    <t>J05061405153_JX0044</t>
  </si>
  <si>
    <t>单芯单模双头尾纤FC-SC 25米 （G.652D 3mm）</t>
  </si>
  <si>
    <t>J05061405153_JX0019</t>
  </si>
  <si>
    <t>单芯单模双头尾纤LC-FC 20米 （G.652D 3mm）</t>
  </si>
  <si>
    <t>J05061405153_JX0006</t>
  </si>
  <si>
    <t>单芯单模双头尾纤SC-SC 1米 （G.652D 3mm）</t>
  </si>
  <si>
    <t>线路铁件-铁丝-Φ4mm</t>
  </si>
  <si>
    <t>J05070102827</t>
  </si>
  <si>
    <t>线路铁件-铁丝-Φ3mm</t>
  </si>
  <si>
    <t>L05010106339</t>
  </si>
  <si>
    <t>尾纤-LC-LC-10米</t>
  </si>
  <si>
    <t>J05020600106</t>
  </si>
  <si>
    <t>超柔1/2"N公头</t>
  </si>
  <si>
    <t>J05070102479</t>
  </si>
  <si>
    <t>带头穿钉-12×220mm</t>
  </si>
  <si>
    <t>J05010100048</t>
  </si>
  <si>
    <t>尾纤-15米长-含接头</t>
  </si>
  <si>
    <t>J05010100053</t>
  </si>
  <si>
    <t>尾纤-5米长-含接头</t>
  </si>
  <si>
    <t>J05010100052</t>
  </si>
  <si>
    <t>尾纤-30米长-含接头</t>
  </si>
  <si>
    <t>J05010100050</t>
  </si>
  <si>
    <t>尾纤-25米长-含接头</t>
  </si>
  <si>
    <t>PVC管-波纹柔管-Φ20mm</t>
  </si>
  <si>
    <t>PVC管-波纹柔管-Φ16mm</t>
  </si>
  <si>
    <t>塑料硬管-PVC-20/16mm</t>
  </si>
  <si>
    <t>塑料硬管-PVC-16/12mm</t>
  </si>
  <si>
    <t>J05061405153_JX0042</t>
  </si>
  <si>
    <t>单芯单模双头尾纤FC-SC 15米 （G.652D 3mm）</t>
  </si>
  <si>
    <t>J05061405153_JX0058</t>
  </si>
  <si>
    <t>单芯单模双头尾纤LC-FC 3米 （G.652D 3mm）</t>
  </si>
  <si>
    <t>J05080100900</t>
  </si>
  <si>
    <t>甲式托架-铸铁-125cm</t>
  </si>
  <si>
    <t>J05060800017</t>
  </si>
  <si>
    <t>综合信息箱-高频模块</t>
  </si>
  <si>
    <t>J05020300019</t>
  </si>
  <si>
    <t>7/8"普通阻燃馈线</t>
  </si>
  <si>
    <t>J05050100668</t>
  </si>
  <si>
    <t>CT-GXFT-576芯三网合一不锈钢箱体-1200×1000×450mm</t>
  </si>
  <si>
    <t>J05061405153_JX0009</t>
  </si>
  <si>
    <t>单芯单模双头尾纤SC-SC 5米 （G.652D 3mm）</t>
  </si>
  <si>
    <t>J05020600193</t>
  </si>
  <si>
    <t>接线子-UR复接</t>
  </si>
  <si>
    <t>J05010300637</t>
  </si>
  <si>
    <t>光缆-GYFTY-层绞结构-12芯</t>
  </si>
  <si>
    <t>PVC管-波纹柔管-Φ25mm</t>
  </si>
  <si>
    <t>塑料硬管-PVC-25/20mm</t>
  </si>
  <si>
    <t>J05070300234</t>
  </si>
  <si>
    <t>拉线保护管-2m</t>
  </si>
  <si>
    <t>FC-SC转换适配器</t>
  </si>
  <si>
    <t>J05061405153_JX0004</t>
  </si>
  <si>
    <t>单芯单模双头尾纤FC-FC 5米 （G.652D 3mm）</t>
  </si>
  <si>
    <t>J05061405153_JX0015</t>
  </si>
  <si>
    <t>单芯单模双头尾纤FC-SC 10米 （G.652D 3mm）</t>
  </si>
  <si>
    <t>J05061403526</t>
  </si>
  <si>
    <t>SC/UPC单芯适配器</t>
  </si>
  <si>
    <t>壁挂式免跳接室外光缆交接箱（72芯SMC箱体）</t>
  </si>
  <si>
    <t>J05061400125</t>
  </si>
  <si>
    <t>G.657A2双芯平行单模3mm尾纤</t>
  </si>
  <si>
    <t>G.657A2 双芯平行单模 单模 3mm</t>
  </si>
  <si>
    <t>J05061400119</t>
  </si>
  <si>
    <t>G.655C双芯平行单模2mm尾纤</t>
  </si>
  <si>
    <t>G.655C 双芯平行单模 单模 2mm</t>
  </si>
  <si>
    <t>J03030600602</t>
  </si>
  <si>
    <t>PON配套-尾纤-5m长-含接头</t>
  </si>
  <si>
    <t>J05061400146</t>
  </si>
  <si>
    <t>LC-SC转换适配器</t>
  </si>
  <si>
    <t>线路铁件-双槽钢-2000×50×50×5mm</t>
  </si>
  <si>
    <t>J05070103498</t>
  </si>
  <si>
    <t>铁附件夹板、抱箍基础配置</t>
  </si>
  <si>
    <t>线路铁件-三眼双槽夹板</t>
  </si>
  <si>
    <t>J05010300927</t>
  </si>
  <si>
    <t>光缆-GYTA-层绞结构-36芯</t>
  </si>
  <si>
    <t>J05061405153_JX0005</t>
  </si>
  <si>
    <t>单芯单模双头尾纤FC-FC 10米 （G.652D 3mm）</t>
  </si>
  <si>
    <t>凸出支架-大号</t>
  </si>
  <si>
    <t>J05070103147</t>
  </si>
  <si>
    <t>线路铁件-圆形压线卡-25#</t>
  </si>
  <si>
    <t>线路铁件-圆形压线卡-20#</t>
  </si>
  <si>
    <t>光缆交接箱（288芯SMC箱体）满配 SC</t>
  </si>
  <si>
    <t>1×4插片式适配器型SC/UPC光分路器</t>
  </si>
  <si>
    <t>1×4光分路器、SC/UPC头子尾纤、插片式适配器型封装</t>
  </si>
  <si>
    <t>J05061405153_JX0027</t>
  </si>
  <si>
    <t>单芯单模双头尾纤FC-FC 20米 （G.652D 3mm）</t>
  </si>
  <si>
    <t>J05061405153_JX0001</t>
  </si>
  <si>
    <t>单芯单模双头尾纤FC-FC 1米 （G.652D 3mm）</t>
  </si>
  <si>
    <t>单芯单模双头尾纤FC-FC 3米 （G.652D 3mm）</t>
  </si>
  <si>
    <t>J05062101220</t>
  </si>
  <si>
    <t>尼龙扎带-5×250mm</t>
  </si>
  <si>
    <t>蝶形引入光缆-GJYXFCH-单模G.657A2(B6a2)-1芯</t>
  </si>
  <si>
    <t>J05061405153_JX0089</t>
  </si>
  <si>
    <t>单模12芯束状尾纤FC/UPC 1米（G.652D 0.9mm）</t>
  </si>
  <si>
    <t>J05020700123</t>
  </si>
  <si>
    <t>电话用户线-HBSYV2-16MHz-1×2×0.70mm</t>
  </si>
  <si>
    <t>J05080100891</t>
  </si>
  <si>
    <t>人行道方形井盖-球墨铸铁-700×1400×45mm</t>
  </si>
  <si>
    <t>ODF-24芯子框</t>
  </si>
  <si>
    <t>元/吨.公里</t>
  </si>
  <si>
    <t>光缆交接箱（144芯SMC箱体）满配 FC</t>
  </si>
  <si>
    <t>光缆交接箱（288芯SMC箱体）满配 FC</t>
  </si>
  <si>
    <t>线路铁件-圆形压线卡-16#</t>
  </si>
  <si>
    <t>镀锌钢绞线-1×7-1370Mpa-B级-2.2mm</t>
  </si>
  <si>
    <t>J05080101008</t>
  </si>
  <si>
    <t>人孔井盖-圆形-复合材料-35吨</t>
  </si>
  <si>
    <t>J05060800033</t>
  </si>
  <si>
    <t>综合信息箱配件-语音模块-1进4出</t>
  </si>
  <si>
    <t>J05061405153_JX0040</t>
  </si>
  <si>
    <t>单芯单模双头尾纤FC-SC 6米 （G.652D 3mm）</t>
  </si>
  <si>
    <t>J05061405153_JX0061</t>
  </si>
  <si>
    <t>单芯单模双头尾纤LC-FC 6米 （G.652D 3mm）</t>
  </si>
  <si>
    <t>J05061405153_JX0024</t>
  </si>
  <si>
    <t>单芯单模双头尾纤FC-FC 6米 （G.652D 3mm）</t>
  </si>
  <si>
    <t>CT-GXF09T-光纤热熔管/单芯</t>
  </si>
  <si>
    <t>J05061405153_JX0007</t>
  </si>
  <si>
    <t>单芯单模双头尾纤SC-SC 2米 （G.652D 3mm）</t>
  </si>
  <si>
    <t>J05070103498_JX0015</t>
  </si>
  <si>
    <t>镀锌拉线抱箍-154mm</t>
  </si>
  <si>
    <t>J05070102824</t>
  </si>
  <si>
    <t>预留支架-80×80mm</t>
  </si>
  <si>
    <t>J01030500782</t>
  </si>
  <si>
    <t>电气绝缘胶带</t>
  </si>
  <si>
    <t>每卷</t>
  </si>
  <si>
    <t>铝托挂钩-电缆-65mm</t>
  </si>
  <si>
    <t>J03022300004</t>
  </si>
  <si>
    <t>IPRAN-U2设备机框-交流系统</t>
  </si>
  <si>
    <t>J03022300017</t>
  </si>
  <si>
    <t>IPRAN-U设备光模块-GE-单模-80km-双纤</t>
  </si>
  <si>
    <t>J05060800026</t>
  </si>
  <si>
    <t>综合信息箱-家庭信息箱Ⅱ型三位电源插座</t>
  </si>
  <si>
    <t>过路盒-四通-96×96 ×50mm</t>
  </si>
  <si>
    <t>J05070103048</t>
  </si>
  <si>
    <t>U型抱箍-164×Φ12mm</t>
  </si>
  <si>
    <t>J03030701202</t>
  </si>
  <si>
    <t>ONU盒式固定SBU-EPON-4FE+2POTS</t>
  </si>
  <si>
    <t>线路铁件-三眼单槽夹板</t>
  </si>
  <si>
    <t>光缆交接箱扩容包（12芯为一个单位）束状尾纤 FC</t>
  </si>
  <si>
    <t>J05060800040</t>
  </si>
  <si>
    <t>室内壁挂型综合信息箱-冷轧钢板-500×550×150mm-1.2mm</t>
  </si>
  <si>
    <t>1×32插片式适配器型SC/UPC光分路器</t>
  </si>
  <si>
    <t>1×32光分路器、SC/UPC头子尾纤、插片式适配器型封装</t>
  </si>
  <si>
    <t>J05061405153_JX0010</t>
  </si>
  <si>
    <t>单芯单模双头尾纤SC-SC 10米 （G.652D 3mm）</t>
  </si>
  <si>
    <t>J05080101079</t>
  </si>
  <si>
    <t>方形手孔井盖-复合材料-600×400mm</t>
  </si>
  <si>
    <t>J05062101265</t>
  </si>
  <si>
    <t>安装辅材-底盒-塑料86型</t>
  </si>
  <si>
    <t>J05062101358</t>
  </si>
  <si>
    <t>单孔面板(电视)-86式</t>
  </si>
  <si>
    <t>J05070103137</t>
  </si>
  <si>
    <t>线路铁件-圆形压线卡-6#</t>
  </si>
  <si>
    <t>镀锌钢管管卡-Φ50mm</t>
  </si>
  <si>
    <t>J05061405424_JX0003</t>
  </si>
  <si>
    <t>J05061405424</t>
  </si>
  <si>
    <t>省库光纤活动连接器</t>
  </si>
  <si>
    <t>单芯单模尾纤SC-SC 3米 （G.652D 3mm）</t>
  </si>
  <si>
    <t>配件-套筒4.5只/百米；堵头3只/百米；支架0.67只/百米；密封圈20只/百米</t>
  </si>
  <si>
    <t>单芯单模双头尾纤FC-SC 3米 （G.652D 3mm）</t>
  </si>
  <si>
    <t>J05050400955</t>
  </si>
  <si>
    <t>光缆接头盒-哈呋式-144芯</t>
  </si>
  <si>
    <t>J05061405424_JX0016</t>
  </si>
  <si>
    <t>单芯单模尾纤FC-FC 2米 （G.652D 3mm）</t>
  </si>
  <si>
    <t>J05020700110</t>
  </si>
  <si>
    <t>电话用户线-HBSYV2C-16MHz-1×2×0.50mm-1000N</t>
  </si>
  <si>
    <t>J01050200782</t>
  </si>
  <si>
    <t>4G-800M基站天线-单频双极化定向(4端口)-65度/17/17</t>
  </si>
  <si>
    <t>副</t>
  </si>
  <si>
    <t>J05020400428</t>
  </si>
  <si>
    <t>数字通信电缆-HSYV-5-4×2×0.5mm</t>
  </si>
  <si>
    <t>J05062101359</t>
  </si>
  <si>
    <t>双孔面板(电视和数据)-86式</t>
  </si>
  <si>
    <t>J11090200104</t>
  </si>
  <si>
    <t>电话机配件、附件</t>
  </si>
  <si>
    <t>J05010300252</t>
  </si>
  <si>
    <t>光缆-GYDTA-光纤带结构-72芯</t>
  </si>
  <si>
    <t>电力电缆-ZA-RVV-0.6/1KV-2×1.5mm2</t>
  </si>
  <si>
    <r>
      <rPr>
        <sz val="12"/>
        <rFont val="宋体"/>
        <charset val="134"/>
      </rPr>
      <t>J0507020077</t>
    </r>
    <r>
      <rPr>
        <sz val="12"/>
        <rFont val="宋体"/>
        <charset val="134"/>
      </rPr>
      <t>9</t>
    </r>
  </si>
  <si>
    <t>水泥电杆-Φ150mm-9米</t>
  </si>
  <si>
    <t>水泥电杆-Φ150mm-8米</t>
  </si>
  <si>
    <t>J05070200780</t>
  </si>
  <si>
    <t>水泥电杆-Φ150mm-10米</t>
  </si>
  <si>
    <t>线路铁件-架空交接箱站台-单面</t>
  </si>
  <si>
    <t>线路铁件-架空交接箱站台-双面</t>
  </si>
  <si>
    <t>水泥拉盘-600×400×150mm</t>
  </si>
  <si>
    <t>镀锌钢管-50×3.5mm</t>
  </si>
  <si>
    <t>镀锌钢管接头-50×2.5mm</t>
  </si>
  <si>
    <t>光分路器-盒式封装-FC/UPC-1×8</t>
  </si>
  <si>
    <t>光分路器-盒式封装-LC/UPC-1×8</t>
  </si>
  <si>
    <t>光分路器-盒式封装-LC/UPC-1×32</t>
  </si>
  <si>
    <t>光缆分光分纤盒-32芯-室内</t>
  </si>
  <si>
    <t>CT-GPX09R-5-ODF机架-2200×840×300（单位：mm）</t>
  </si>
  <si>
    <t>空架，含门、侧板、144芯熔纤单元（不含托盘）、光缆引入单元，满配喉箍。机架规格：满配容量数:1440芯，单元规格：144芯，满配最大单元数：10个</t>
  </si>
  <si>
    <t>尼龙扎带-5×300mm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</si>
</sst>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  <numFmt numFmtId="179" formatCode="0.000;\-0.000;#"/>
    <numFmt numFmtId="180" formatCode="0.000_);[Red]\(0.000\)"/>
  </numFmts>
  <fonts count="96">
    <font>
      <sz val="12"/>
      <name val="宋体"/>
      <charset val="134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sz val="10"/>
      <name val="微软雅黑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8"/>
      <color rgb="FF080000"/>
      <name val="宋体"/>
      <charset val="134"/>
    </font>
    <font>
      <sz val="8"/>
      <name val="宋体"/>
      <charset val="134"/>
    </font>
    <font>
      <sz val="12"/>
      <color indexed="10"/>
      <name val="宋体"/>
      <charset val="134"/>
    </font>
    <font>
      <b/>
      <sz val="12"/>
      <name val="宋体"/>
      <charset val="134"/>
    </font>
    <font>
      <b/>
      <sz val="12"/>
      <color indexed="10"/>
      <name val="Times New Roman"/>
      <charset val="134"/>
    </font>
    <font>
      <b/>
      <sz val="12"/>
      <color indexed="10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name val="新宋体"/>
      <charset val="134"/>
    </font>
    <font>
      <sz val="10"/>
      <color rgb="FFFF0000"/>
      <name val="宋体"/>
      <charset val="134"/>
    </font>
    <font>
      <sz val="18"/>
      <name val="宋体"/>
      <charset val="134"/>
    </font>
    <font>
      <sz val="6"/>
      <name val="宋体"/>
      <charset val="134"/>
    </font>
    <font>
      <sz val="10"/>
      <color indexed="8"/>
      <name val="宋体"/>
      <charset val="134"/>
    </font>
    <font>
      <sz val="9"/>
      <color indexed="9"/>
      <name val="宋体"/>
      <charset val="134"/>
    </font>
    <font>
      <sz val="11"/>
      <name val="Tahoma"/>
      <charset val="134"/>
    </font>
    <font>
      <sz val="11"/>
      <color indexed="9"/>
      <name val="Tahoma"/>
      <charset val="134"/>
    </font>
    <font>
      <sz val="9"/>
      <color theme="1"/>
      <name val="Helv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Helv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indexed="0"/>
      <name val="宋体"/>
      <charset val="134"/>
    </font>
    <font>
      <sz val="10"/>
      <color indexed="10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Times New Roman"/>
      <charset val="134"/>
    </font>
    <font>
      <sz val="10"/>
      <color theme="1"/>
      <name val="Times New Roman"/>
      <charset val="134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sz val="10"/>
      <name val="Helv"/>
      <charset val="134"/>
    </font>
    <font>
      <sz val="9"/>
      <name val="宋体"/>
      <charset val="134"/>
      <scheme val="minor"/>
    </font>
    <font>
      <sz val="9"/>
      <color indexed="10"/>
      <name val="宋体"/>
      <charset val="134"/>
    </font>
    <font>
      <sz val="9"/>
      <name val="Times New Roman"/>
      <charset val="134"/>
    </font>
    <font>
      <sz val="10"/>
      <color rgb="FFFFFFFF"/>
      <name val="宋体"/>
      <charset val="134"/>
    </font>
    <font>
      <sz val="7"/>
      <name val="宋体"/>
      <charset val="134"/>
    </font>
    <font>
      <sz val="7"/>
      <color rgb="FFFF0000"/>
      <name val="宋体"/>
      <charset val="134"/>
    </font>
    <font>
      <b/>
      <sz val="16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0"/>
      <name val="MS Sans Serif"/>
      <charset val="134"/>
    </font>
    <font>
      <b/>
      <sz val="15"/>
      <color indexed="56"/>
      <name val="宋体"/>
      <charset val="134"/>
    </font>
    <font>
      <sz val="12"/>
      <name val="MS Sans Serif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0"/>
      <color indexed="8"/>
      <name val="Arial"/>
      <charset val="134"/>
    </font>
    <font>
      <u/>
      <sz val="12"/>
      <color indexed="12"/>
      <name val="宋体"/>
      <charset val="134"/>
    </font>
    <font>
      <sz val="8"/>
      <color rgb="FF080000"/>
      <name val="等线"/>
      <charset val="134"/>
    </font>
    <font>
      <sz val="8"/>
      <color rgb="FF080000"/>
      <name val="Tahoma"/>
      <charset val="134"/>
    </font>
    <font>
      <b/>
      <sz val="9"/>
      <name val="宋体"/>
      <charset val="134"/>
    </font>
  </fonts>
  <fills count="7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0"/>
        <bgColor indexed="64"/>
      </patternFill>
    </fill>
    <fill>
      <patternFill patternType="lightGray">
        <fgColor indexed="13"/>
        <b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double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77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19" borderId="47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48" applyNumberFormat="0" applyFill="0" applyAlignment="0" applyProtection="0">
      <alignment vertical="center"/>
    </xf>
    <xf numFmtId="0" fontId="60" fillId="0" borderId="48" applyNumberFormat="0" applyFill="0" applyAlignment="0" applyProtection="0">
      <alignment vertical="center"/>
    </xf>
    <xf numFmtId="0" fontId="61" fillId="0" borderId="49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0" borderId="50" applyNumberFormat="0" applyAlignment="0" applyProtection="0">
      <alignment vertical="center"/>
    </xf>
    <xf numFmtId="0" fontId="63" fillId="21" borderId="51" applyNumberFormat="0" applyAlignment="0" applyProtection="0">
      <alignment vertical="center"/>
    </xf>
    <xf numFmtId="0" fontId="64" fillId="21" borderId="50" applyNumberFormat="0" applyAlignment="0" applyProtection="0">
      <alignment vertical="center"/>
    </xf>
    <xf numFmtId="0" fontId="65" fillId="22" borderId="52" applyNumberFormat="0" applyAlignment="0" applyProtection="0">
      <alignment vertical="center"/>
    </xf>
    <xf numFmtId="0" fontId="66" fillId="0" borderId="53" applyNumberFormat="0" applyFill="0" applyAlignment="0" applyProtection="0">
      <alignment vertical="center"/>
    </xf>
    <xf numFmtId="0" fontId="67" fillId="0" borderId="54" applyNumberFormat="0" applyFill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0" fontId="72" fillId="40" borderId="0" applyNumberFormat="0" applyBorder="0" applyAlignment="0" applyProtection="0">
      <alignment vertical="center"/>
    </xf>
    <xf numFmtId="0" fontId="71" fillId="41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4" borderId="0" applyNumberFormat="0" applyBorder="0" applyAlignment="0" applyProtection="0">
      <alignment vertical="center"/>
    </xf>
    <xf numFmtId="0" fontId="71" fillId="45" borderId="0" applyNumberFormat="0" applyBorder="0" applyAlignment="0" applyProtection="0">
      <alignment vertical="center"/>
    </xf>
    <xf numFmtId="0" fontId="71" fillId="46" borderId="0" applyNumberFormat="0" applyBorder="0" applyAlignment="0" applyProtection="0">
      <alignment vertical="center"/>
    </xf>
    <xf numFmtId="0" fontId="72" fillId="47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75" fillId="55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8" fillId="0" borderId="0"/>
    <xf numFmtId="0" fontId="76" fillId="57" borderId="55" applyNumberFormat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20" fillId="60" borderId="56" applyNumberFormat="0" applyFont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78" fillId="0" borderId="0"/>
    <xf numFmtId="0" fontId="75" fillId="5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9" fontId="80" fillId="0" borderId="0" applyFon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8" fillId="0" borderId="0"/>
    <xf numFmtId="0" fontId="5" fillId="59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0" fontId="0" fillId="0" borderId="0"/>
    <xf numFmtId="9" fontId="80" fillId="0" borderId="0" applyFont="0" applyFill="0" applyBorder="0" applyAlignment="0" applyProtection="0"/>
    <xf numFmtId="0" fontId="73" fillId="64" borderId="0" applyNumberFormat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17" fillId="0" borderId="0"/>
    <xf numFmtId="9" fontId="80" fillId="0" borderId="0" applyFont="0" applyFill="0" applyBorder="0" applyAlignment="0" applyProtection="0"/>
    <xf numFmtId="0" fontId="73" fillId="6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9" fontId="80" fillId="0" borderId="0" applyFont="0" applyFill="0" applyBorder="0" applyAlignment="0" applyProtection="0"/>
    <xf numFmtId="0" fontId="5" fillId="58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5" fillId="59" borderId="0" applyNumberFormat="0" applyBorder="0" applyAlignment="0" applyProtection="0">
      <alignment vertical="center"/>
    </xf>
    <xf numFmtId="0" fontId="83" fillId="54" borderId="55" applyNumberFormat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9" fontId="80" fillId="0" borderId="0" applyFont="0" applyFill="0" applyBorder="0" applyAlignment="0" applyProtection="0"/>
    <xf numFmtId="0" fontId="5" fillId="50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0" fontId="0" fillId="0" borderId="0"/>
    <xf numFmtId="0" fontId="82" fillId="65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73" fillId="67" borderId="0" applyNumberFormat="0" applyBorder="0" applyAlignment="0" applyProtection="0">
      <alignment vertical="center"/>
    </xf>
    <xf numFmtId="0" fontId="0" fillId="0" borderId="0"/>
    <xf numFmtId="0" fontId="73" fillId="56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0" fillId="60" borderId="56" applyNumberFormat="0" applyFont="0" applyAlignment="0" applyProtection="0">
      <alignment vertical="center"/>
    </xf>
    <xf numFmtId="0" fontId="5" fillId="0" borderId="0">
      <alignment vertical="center"/>
    </xf>
    <xf numFmtId="0" fontId="5" fillId="50" borderId="0" applyNumberFormat="0" applyBorder="0" applyAlignment="0" applyProtection="0">
      <alignment vertical="center"/>
    </xf>
    <xf numFmtId="0" fontId="8" fillId="0" borderId="0"/>
    <xf numFmtId="0" fontId="73" fillId="1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6" fillId="0" borderId="60" applyNumberFormat="0" applyFill="0" applyAlignment="0" applyProtection="0">
      <alignment vertical="center"/>
    </xf>
    <xf numFmtId="0" fontId="17" fillId="0" borderId="0"/>
    <xf numFmtId="0" fontId="8" fillId="0" borderId="0"/>
    <xf numFmtId="0" fontId="20" fillId="60" borderId="56" applyNumberFormat="0" applyFont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79" fillId="0" borderId="57" applyNumberFormat="0" applyFill="0" applyAlignment="0" applyProtection="0">
      <alignment vertical="center"/>
    </xf>
    <xf numFmtId="0" fontId="8" fillId="0" borderId="0"/>
    <xf numFmtId="0" fontId="18" fillId="0" borderId="0"/>
    <xf numFmtId="0" fontId="17" fillId="0" borderId="0"/>
    <xf numFmtId="0" fontId="73" fillId="67" borderId="0" applyNumberFormat="0" applyBorder="0" applyAlignment="0" applyProtection="0">
      <alignment vertical="center"/>
    </xf>
    <xf numFmtId="0" fontId="0" fillId="0" borderId="0"/>
    <xf numFmtId="0" fontId="52" fillId="0" borderId="0"/>
    <xf numFmtId="0" fontId="8" fillId="0" borderId="0"/>
    <xf numFmtId="0" fontId="18" fillId="0" borderId="0">
      <alignment vertical="center"/>
    </xf>
    <xf numFmtId="0" fontId="8" fillId="0" borderId="0"/>
    <xf numFmtId="0" fontId="8" fillId="0" borderId="0"/>
    <xf numFmtId="0" fontId="73" fillId="62" borderId="0" applyNumberFormat="0" applyBorder="0" applyAlignment="0" applyProtection="0">
      <alignment vertical="center"/>
    </xf>
    <xf numFmtId="0" fontId="83" fillId="54" borderId="55" applyNumberFormat="0" applyAlignment="0" applyProtection="0">
      <alignment vertical="center"/>
    </xf>
    <xf numFmtId="0" fontId="8" fillId="0" borderId="0"/>
    <xf numFmtId="0" fontId="5" fillId="55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8" fillId="0" borderId="0"/>
    <xf numFmtId="0" fontId="73" fillId="64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8" fillId="0" borderId="0"/>
    <xf numFmtId="0" fontId="5" fillId="50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8" fillId="0" borderId="0"/>
    <xf numFmtId="0" fontId="73" fillId="68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0" fillId="0" borderId="0"/>
    <xf numFmtId="0" fontId="73" fillId="53" borderId="0" applyNumberFormat="0" applyBorder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8" fillId="0" borderId="0"/>
    <xf numFmtId="0" fontId="5" fillId="50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5" fillId="50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5" fillId="50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5" fillId="50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ill="0" applyBorder="0" applyAlignment="0" applyProtection="0"/>
    <xf numFmtId="0" fontId="5" fillId="4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1" fontId="0" fillId="0" borderId="0" applyFont="0" applyFill="0" applyBorder="0" applyAlignment="0" applyProtection="0"/>
    <xf numFmtId="0" fontId="5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2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5" borderId="0" applyNumberFormat="0" applyBorder="0" applyAlignment="0" applyProtection="0">
      <alignment vertical="center"/>
    </xf>
    <xf numFmtId="0" fontId="0" fillId="0" borderId="0"/>
    <xf numFmtId="0" fontId="5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2" fillId="0" borderId="0"/>
    <xf numFmtId="0" fontId="5" fillId="55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52" fillId="0" borderId="0"/>
    <xf numFmtId="0" fontId="5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1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88" fillId="0" borderId="62" applyNumberFormat="0" applyFill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ill="0" applyBorder="0" applyAlignment="0" applyProtection="0"/>
    <xf numFmtId="0" fontId="5" fillId="49" borderId="0" applyNumberFormat="0" applyBorder="0" applyAlignment="0" applyProtection="0">
      <alignment vertical="center"/>
    </xf>
    <xf numFmtId="0" fontId="88" fillId="0" borderId="6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88" fillId="0" borderId="62" applyNumberFormat="0" applyFill="0" applyAlignment="0" applyProtection="0">
      <alignment vertical="center"/>
    </xf>
    <xf numFmtId="0" fontId="0" fillId="0" borderId="0"/>
    <xf numFmtId="0" fontId="88" fillId="0" borderId="6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4" borderId="0" applyNumberFormat="0" applyBorder="0" applyAlignment="0" applyProtection="0">
      <alignment vertical="center"/>
    </xf>
    <xf numFmtId="0" fontId="0" fillId="0" borderId="0"/>
    <xf numFmtId="0" fontId="73" fillId="6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88" fillId="0" borderId="62" applyNumberFormat="0" applyFill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0" borderId="0" applyNumberFormat="0" applyBorder="0" applyAlignment="0" applyProtection="0">
      <alignment vertical="center"/>
    </xf>
    <xf numFmtId="0" fontId="88" fillId="0" borderId="6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88" fillId="0" borderId="6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88" fillId="0" borderId="6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88" fillId="0" borderId="6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88" fillId="0" borderId="6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86" fillId="0" borderId="6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9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3" fillId="4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9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17" fillId="0" borderId="0"/>
    <xf numFmtId="0" fontId="89" fillId="0" borderId="0" applyNumberFormat="0" applyFill="0" applyBorder="0" applyAlignment="0" applyProtection="0">
      <alignment vertical="center"/>
    </xf>
    <xf numFmtId="0" fontId="52" fillId="0" borderId="0"/>
    <xf numFmtId="0" fontId="73" fillId="63" borderId="0" applyNumberFormat="0" applyBorder="0" applyAlignment="0" applyProtection="0">
      <alignment vertical="center"/>
    </xf>
    <xf numFmtId="0" fontId="0" fillId="0" borderId="0"/>
    <xf numFmtId="0" fontId="5" fillId="5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0" fillId="0" borderId="0"/>
    <xf numFmtId="0" fontId="86" fillId="0" borderId="60" applyNumberFormat="0" applyFill="0" applyAlignment="0" applyProtection="0">
      <alignment vertical="center"/>
    </xf>
    <xf numFmtId="0" fontId="0" fillId="0" borderId="0"/>
    <xf numFmtId="0" fontId="73" fillId="62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0" fillId="0" borderId="0"/>
    <xf numFmtId="0" fontId="86" fillId="0" borderId="60" applyNumberFormat="0" applyFill="0" applyAlignment="0" applyProtection="0">
      <alignment vertical="center"/>
    </xf>
    <xf numFmtId="0" fontId="0" fillId="0" borderId="0"/>
    <xf numFmtId="0" fontId="73" fillId="64" borderId="0" applyNumberFormat="0" applyBorder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0" fillId="0" borderId="0"/>
    <xf numFmtId="0" fontId="5" fillId="66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73" fillId="6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3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0" fillId="0" borderId="0"/>
    <xf numFmtId="0" fontId="73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9" fontId="80" fillId="0" borderId="0" applyFont="0" applyFill="0" applyBorder="0" applyAlignment="0" applyProtection="0"/>
    <xf numFmtId="0" fontId="73" fillId="53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83" fillId="54" borderId="55" applyNumberFormat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0" fillId="0" borderId="0"/>
    <xf numFmtId="0" fontId="73" fillId="56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0" fillId="0" borderId="0"/>
    <xf numFmtId="0" fontId="85" fillId="57" borderId="59" applyNumberFormat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0" fillId="0" borderId="0"/>
    <xf numFmtId="0" fontId="79" fillId="0" borderId="57" applyNumberFormat="0" applyFill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77" fillId="6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5" fillId="0" borderId="0">
      <alignment vertical="center"/>
    </xf>
    <xf numFmtId="0" fontId="73" fillId="51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83" fillId="54" borderId="55" applyNumberFormat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78" fillId="0" borderId="0"/>
    <xf numFmtId="0" fontId="73" fillId="63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18" fillId="0" borderId="0"/>
    <xf numFmtId="0" fontId="5" fillId="53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20" fillId="60" borderId="56" applyNumberFormat="0" applyFont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78" fillId="0" borderId="0"/>
    <xf numFmtId="0" fontId="86" fillId="0" borderId="60" applyNumberFormat="0" applyFill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75" fillId="5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9" fontId="80" fillId="0" borderId="0" applyFont="0" applyFill="0" applyBorder="0" applyAlignment="0" applyProtection="0"/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top"/>
    </xf>
    <xf numFmtId="0" fontId="5" fillId="54" borderId="0" applyNumberFormat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0" fillId="0" borderId="0"/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" fillId="0" borderId="30" applyNumberFormat="0" applyFont="0" applyFill="0" applyBorder="0" applyAlignment="0" applyProtection="0">
      <alignment horizontal="left" vertical="center" wrapText="1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0" fillId="0" borderId="0"/>
    <xf numFmtId="0" fontId="83" fillId="54" borderId="55" applyNumberFormat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0" fillId="0" borderId="0"/>
    <xf numFmtId="0" fontId="73" fillId="67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9" fontId="80" fillId="0" borderId="0" applyFont="0" applyFill="0" applyBorder="0" applyAlignment="0" applyProtection="0"/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20" fillId="60" borderId="56" applyNumberFormat="0" applyFont="0" applyAlignment="0" applyProtection="0">
      <alignment vertical="center"/>
    </xf>
    <xf numFmtId="0" fontId="0" fillId="0" borderId="0">
      <alignment vertical="center"/>
    </xf>
    <xf numFmtId="9" fontId="80" fillId="0" borderId="0" applyFont="0" applyFill="0" applyBorder="0" applyAlignment="0" applyProtection="0"/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9" fontId="80" fillId="0" borderId="0" applyFont="0" applyFill="0" applyBorder="0" applyAlignment="0" applyProtection="0"/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9" fontId="80" fillId="0" borderId="0" applyFont="0" applyFill="0" applyBorder="0" applyAlignment="0" applyProtection="0"/>
    <xf numFmtId="0" fontId="5" fillId="58" borderId="0" applyNumberFormat="0" applyBorder="0" applyAlignment="0" applyProtection="0">
      <alignment vertical="center"/>
    </xf>
    <xf numFmtId="0" fontId="0" fillId="0" borderId="0"/>
    <xf numFmtId="0" fontId="73" fillId="67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78" fillId="0" borderId="0"/>
    <xf numFmtId="0" fontId="5" fillId="58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0" fillId="60" borderId="56" applyNumberFormat="0" applyFont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5" fillId="58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0" fillId="0" borderId="0"/>
    <xf numFmtId="0" fontId="83" fillId="54" borderId="55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0" fillId="0" borderId="0"/>
    <xf numFmtId="0" fontId="83" fillId="54" borderId="55" applyNumberFormat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77" fillId="61" borderId="0" applyNumberFormat="0" applyBorder="0" applyAlignment="0" applyProtection="0">
      <alignment vertical="center"/>
    </xf>
    <xf numFmtId="0" fontId="0" fillId="0" borderId="0"/>
    <xf numFmtId="0" fontId="73" fillId="53" borderId="0" applyNumberFormat="0" applyBorder="0" applyAlignment="0" applyProtection="0">
      <alignment vertical="center"/>
    </xf>
    <xf numFmtId="0" fontId="0" fillId="0" borderId="0"/>
    <xf numFmtId="0" fontId="83" fillId="54" borderId="55" applyNumberFormat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0" fillId="0" borderId="0"/>
    <xf numFmtId="0" fontId="73" fillId="62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78" fillId="0" borderId="0"/>
    <xf numFmtId="0" fontId="78" fillId="0" borderId="0"/>
    <xf numFmtId="0" fontId="86" fillId="0" borderId="0" applyNumberFormat="0" applyFill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73" fillId="62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5" fillId="0" borderId="0">
      <alignment vertical="center"/>
    </xf>
    <xf numFmtId="0" fontId="77" fillId="61" borderId="0" applyNumberFormat="0" applyBorder="0" applyAlignment="0" applyProtection="0">
      <alignment vertical="center"/>
    </xf>
    <xf numFmtId="0" fontId="20" fillId="60" borderId="56" applyNumberFormat="0" applyFont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5" fillId="0" borderId="0">
      <alignment vertical="center"/>
    </xf>
    <xf numFmtId="0" fontId="83" fillId="54" borderId="55" applyNumberFormat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52" fillId="0" borderId="0"/>
    <xf numFmtId="0" fontId="73" fillId="62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top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5" fillId="0" borderId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0" fillId="0" borderId="0"/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83" fillId="54" borderId="55" applyNumberFormat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83" fillId="54" borderId="55" applyNumberFormat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73" fillId="63" borderId="0" applyNumberFormat="0" applyBorder="0" applyAlignment="0" applyProtection="0">
      <alignment vertical="center"/>
    </xf>
    <xf numFmtId="0" fontId="44" fillId="0" borderId="0"/>
    <xf numFmtId="0" fontId="52" fillId="0" borderId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9" fontId="80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0" fillId="0" borderId="0"/>
    <xf numFmtId="0" fontId="85" fillId="57" borderId="59" applyNumberFormat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0" fontId="77" fillId="66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0" fontId="0" fillId="0" borderId="0"/>
    <xf numFmtId="0" fontId="79" fillId="0" borderId="57" applyNumberFormat="0" applyFill="0" applyAlignment="0" applyProtection="0">
      <alignment vertical="center"/>
    </xf>
    <xf numFmtId="0" fontId="0" fillId="0" borderId="0"/>
    <xf numFmtId="0" fontId="79" fillId="0" borderId="57" applyNumberFormat="0" applyFill="0" applyAlignment="0" applyProtection="0">
      <alignment vertical="center"/>
    </xf>
    <xf numFmtId="0" fontId="0" fillId="0" borderId="0"/>
    <xf numFmtId="0" fontId="87" fillId="0" borderId="61" applyNumberFormat="0" applyFill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0" fillId="0" borderId="0"/>
    <xf numFmtId="0" fontId="79" fillId="0" borderId="57" applyNumberFormat="0" applyFill="0" applyAlignment="0" applyProtection="0">
      <alignment vertical="center"/>
    </xf>
    <xf numFmtId="0" fontId="0" fillId="0" borderId="0"/>
    <xf numFmtId="0" fontId="79" fillId="0" borderId="57" applyNumberFormat="0" applyFill="0" applyAlignment="0" applyProtection="0">
      <alignment vertical="center"/>
    </xf>
    <xf numFmtId="0" fontId="20" fillId="0" borderId="0"/>
    <xf numFmtId="0" fontId="79" fillId="0" borderId="57" applyNumberFormat="0" applyFill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3" fillId="54" borderId="55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88" fillId="0" borderId="62" applyNumberFormat="0" applyFill="0" applyAlignment="0" applyProtection="0">
      <alignment vertical="center"/>
    </xf>
    <xf numFmtId="0" fontId="18" fillId="0" borderId="0">
      <alignment vertical="center"/>
    </xf>
    <xf numFmtId="0" fontId="84" fillId="0" borderId="58" applyNumberFormat="0" applyFill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78" fillId="0" borderId="0"/>
    <xf numFmtId="0" fontId="84" fillId="0" borderId="58" applyNumberFormat="0" applyFill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20" fillId="0" borderId="0"/>
    <xf numFmtId="0" fontId="84" fillId="0" borderId="58" applyNumberFormat="0" applyFill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20" fillId="0" borderId="0"/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3" fillId="54" borderId="55" applyNumberFormat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18" fillId="0" borderId="0"/>
    <xf numFmtId="0" fontId="86" fillId="0" borderId="0" applyNumberFormat="0" applyFill="0" applyBorder="0" applyAlignment="0" applyProtection="0">
      <alignment vertical="center"/>
    </xf>
    <xf numFmtId="0" fontId="18" fillId="0" borderId="0"/>
    <xf numFmtId="0" fontId="86" fillId="0" borderId="0" applyNumberFormat="0" applyFill="0" applyBorder="0" applyAlignment="0" applyProtection="0">
      <alignment vertical="center"/>
    </xf>
    <xf numFmtId="0" fontId="18" fillId="0" borderId="0"/>
    <xf numFmtId="0" fontId="73" fillId="56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0" fillId="0" borderId="0"/>
    <xf numFmtId="0" fontId="18" fillId="0" borderId="0"/>
    <xf numFmtId="0" fontId="86" fillId="0" borderId="0" applyNumberFormat="0" applyFill="0" applyBorder="0" applyAlignment="0" applyProtection="0">
      <alignment vertical="center"/>
    </xf>
    <xf numFmtId="0" fontId="18" fillId="0" borderId="0"/>
    <xf numFmtId="0" fontId="86" fillId="0" borderId="0" applyNumberFormat="0" applyFill="0" applyBorder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0" fillId="0" borderId="0"/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20" fillId="0" borderId="0"/>
    <xf numFmtId="0" fontId="75" fillId="55" borderId="0" applyNumberFormat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75" fillId="59" borderId="0" applyNumberFormat="0" applyBorder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20" fillId="0" borderId="0"/>
    <xf numFmtId="0" fontId="20" fillId="0" borderId="0"/>
    <xf numFmtId="0" fontId="0" fillId="0" borderId="0"/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7" fillId="61" borderId="0" applyNumberFormat="0" applyBorder="0" applyAlignment="0" applyProtection="0">
      <alignment vertical="center"/>
    </xf>
    <xf numFmtId="0" fontId="78" fillId="0" borderId="0"/>
    <xf numFmtId="0" fontId="20" fillId="0" borderId="0"/>
    <xf numFmtId="0" fontId="17" fillId="0" borderId="0"/>
    <xf numFmtId="0" fontId="20" fillId="0" borderId="0"/>
    <xf numFmtId="0" fontId="78" fillId="0" borderId="0"/>
    <xf numFmtId="0" fontId="0" fillId="0" borderId="0">
      <alignment vertical="center"/>
    </xf>
    <xf numFmtId="0" fontId="20" fillId="0" borderId="0"/>
    <xf numFmtId="0" fontId="78" fillId="0" borderId="0"/>
    <xf numFmtId="0" fontId="78" fillId="0" borderId="0"/>
    <xf numFmtId="0" fontId="20" fillId="0" borderId="0"/>
    <xf numFmtId="0" fontId="20" fillId="0" borderId="0"/>
    <xf numFmtId="0" fontId="0" fillId="60" borderId="56" applyNumberFormat="0" applyFont="0" applyAlignment="0" applyProtection="0">
      <alignment vertical="center"/>
    </xf>
    <xf numFmtId="0" fontId="0" fillId="0" borderId="0">
      <alignment vertical="center"/>
    </xf>
    <xf numFmtId="0" fontId="78" fillId="0" borderId="0"/>
    <xf numFmtId="0" fontId="5" fillId="0" borderId="0">
      <alignment vertical="center"/>
    </xf>
    <xf numFmtId="0" fontId="78" fillId="0" borderId="0"/>
    <xf numFmtId="0" fontId="77" fillId="61" borderId="0" applyNumberFormat="0" applyBorder="0" applyAlignment="0" applyProtection="0">
      <alignment vertical="center"/>
    </xf>
    <xf numFmtId="0" fontId="78" fillId="0" borderId="0"/>
    <xf numFmtId="0" fontId="73" fillId="67" borderId="0" applyNumberFormat="0" applyBorder="0" applyAlignment="0" applyProtection="0">
      <alignment vertical="center"/>
    </xf>
    <xf numFmtId="0" fontId="0" fillId="0" borderId="0"/>
    <xf numFmtId="0" fontId="73" fillId="67" borderId="0" applyNumberFormat="0" applyBorder="0" applyAlignment="0" applyProtection="0">
      <alignment vertical="center"/>
    </xf>
    <xf numFmtId="0" fontId="0" fillId="0" borderId="0"/>
    <xf numFmtId="0" fontId="73" fillId="67" borderId="0" applyNumberFormat="0" applyBorder="0" applyAlignment="0" applyProtection="0">
      <alignment vertical="center"/>
    </xf>
    <xf numFmtId="0" fontId="0" fillId="0" borderId="0"/>
    <xf numFmtId="0" fontId="73" fillId="6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3" fillId="67" borderId="0" applyNumberFormat="0" applyBorder="0" applyAlignment="0" applyProtection="0">
      <alignment vertical="center"/>
    </xf>
    <xf numFmtId="0" fontId="0" fillId="0" borderId="0"/>
    <xf numFmtId="0" fontId="73" fillId="67" borderId="0" applyNumberFormat="0" applyBorder="0" applyAlignment="0" applyProtection="0">
      <alignment vertical="center"/>
    </xf>
    <xf numFmtId="0" fontId="0" fillId="0" borderId="0"/>
    <xf numFmtId="0" fontId="52" fillId="0" borderId="0"/>
    <xf numFmtId="0" fontId="73" fillId="67" borderId="0" applyNumberFormat="0" applyBorder="0" applyAlignment="0" applyProtection="0">
      <alignment vertical="center"/>
    </xf>
    <xf numFmtId="0" fontId="0" fillId="0" borderId="0"/>
    <xf numFmtId="0" fontId="73" fillId="67" borderId="0" applyNumberFormat="0" applyBorder="0" applyAlignment="0" applyProtection="0">
      <alignment vertical="center"/>
    </xf>
    <xf numFmtId="0" fontId="0" fillId="0" borderId="0"/>
    <xf numFmtId="0" fontId="73" fillId="67" borderId="0" applyNumberFormat="0" applyBorder="0" applyAlignment="0" applyProtection="0">
      <alignment vertical="center"/>
    </xf>
    <xf numFmtId="0" fontId="0" fillId="0" borderId="0"/>
    <xf numFmtId="0" fontId="73" fillId="6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3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3" fillId="56" borderId="0" applyNumberFormat="0" applyBorder="0" applyAlignment="0" applyProtection="0">
      <alignment vertical="center"/>
    </xf>
    <xf numFmtId="0" fontId="0" fillId="0" borderId="0"/>
    <xf numFmtId="0" fontId="73" fillId="56" borderId="0" applyNumberFormat="0" applyBorder="0" applyAlignment="0" applyProtection="0">
      <alignment vertical="center"/>
    </xf>
    <xf numFmtId="0" fontId="73" fillId="67" borderId="0" applyNumberFormat="0" applyBorder="0" applyAlignment="0" applyProtection="0">
      <alignment vertical="center"/>
    </xf>
    <xf numFmtId="0" fontId="0" fillId="0" borderId="0"/>
    <xf numFmtId="0" fontId="73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3" fillId="64" borderId="0" applyNumberFormat="0" applyBorder="0" applyAlignment="0" applyProtection="0">
      <alignment vertical="center"/>
    </xf>
    <xf numFmtId="0" fontId="0" fillId="0" borderId="0"/>
    <xf numFmtId="0" fontId="8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60" borderId="56" applyNumberFormat="0" applyFont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78" fillId="0" borderId="0"/>
    <xf numFmtId="0" fontId="18" fillId="0" borderId="0"/>
    <xf numFmtId="0" fontId="18" fillId="0" borderId="0"/>
    <xf numFmtId="0" fontId="82" fillId="6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78" fillId="0" borderId="0"/>
    <xf numFmtId="0" fontId="77" fillId="61" borderId="0" applyNumberFormat="0" applyBorder="0" applyAlignment="0" applyProtection="0">
      <alignment vertical="center"/>
    </xf>
    <xf numFmtId="0" fontId="20" fillId="60" borderId="56" applyNumberFormat="0" applyFont="0" applyAlignment="0" applyProtection="0">
      <alignment vertical="center"/>
    </xf>
    <xf numFmtId="0" fontId="17" fillId="0" borderId="0"/>
    <xf numFmtId="0" fontId="77" fillId="61" borderId="0" applyNumberFormat="0" applyBorder="0" applyAlignment="0" applyProtection="0">
      <alignment vertical="center"/>
    </xf>
    <xf numFmtId="0" fontId="20" fillId="60" borderId="5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8" fillId="0" borderId="0"/>
    <xf numFmtId="0" fontId="77" fillId="61" borderId="0" applyNumberFormat="0" applyBorder="0" applyAlignment="0" applyProtection="0">
      <alignment vertical="center"/>
    </xf>
    <xf numFmtId="0" fontId="20" fillId="60" borderId="56" applyNumberFormat="0" applyFont="0" applyAlignment="0" applyProtection="0">
      <alignment vertical="center"/>
    </xf>
    <xf numFmtId="0" fontId="0" fillId="0" borderId="0"/>
    <xf numFmtId="0" fontId="0" fillId="0" borderId="0"/>
    <xf numFmtId="0" fontId="78" fillId="0" borderId="0"/>
    <xf numFmtId="0" fontId="20" fillId="60" borderId="5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7" fillId="61" borderId="0" applyNumberFormat="0" applyBorder="0" applyAlignment="0" applyProtection="0">
      <alignment vertical="center"/>
    </xf>
    <xf numFmtId="0" fontId="20" fillId="60" borderId="56" applyNumberFormat="0" applyFont="0" applyAlignment="0" applyProtection="0">
      <alignment vertical="center"/>
    </xf>
    <xf numFmtId="0" fontId="0" fillId="0" borderId="0"/>
    <xf numFmtId="0" fontId="76" fillId="57" borderId="5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7" fillId="61" borderId="0" applyNumberFormat="0" applyBorder="0" applyAlignment="0" applyProtection="0">
      <alignment vertical="center"/>
    </xf>
    <xf numFmtId="0" fontId="20" fillId="60" borderId="56" applyNumberFormat="0" applyFont="0" applyAlignment="0" applyProtection="0">
      <alignment vertical="center"/>
    </xf>
    <xf numFmtId="0" fontId="0" fillId="0" borderId="0"/>
    <xf numFmtId="0" fontId="78" fillId="0" borderId="0"/>
    <xf numFmtId="0" fontId="77" fillId="61" borderId="0" applyNumberFormat="0" applyBorder="0" applyAlignment="0" applyProtection="0">
      <alignment vertical="center"/>
    </xf>
    <xf numFmtId="0" fontId="20" fillId="60" borderId="56" applyNumberFormat="0" applyFont="0" applyAlignment="0" applyProtection="0">
      <alignment vertical="center"/>
    </xf>
    <xf numFmtId="0" fontId="0" fillId="0" borderId="0">
      <alignment vertical="center"/>
    </xf>
    <xf numFmtId="0" fontId="77" fillId="61" borderId="0" applyNumberFormat="0" applyBorder="0" applyAlignment="0" applyProtection="0">
      <alignment vertical="center"/>
    </xf>
    <xf numFmtId="0" fontId="20" fillId="60" borderId="56" applyNumberFormat="0" applyFont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88" fillId="0" borderId="62" applyNumberFormat="0" applyFill="0" applyAlignment="0" applyProtection="0">
      <alignment vertical="center"/>
    </xf>
    <xf numFmtId="0" fontId="20" fillId="60" borderId="56" applyNumberFormat="0" applyFont="0" applyAlignment="0" applyProtection="0">
      <alignment vertical="center"/>
    </xf>
    <xf numFmtId="0" fontId="5" fillId="0" borderId="0">
      <alignment vertical="center"/>
    </xf>
    <xf numFmtId="0" fontId="88" fillId="0" borderId="62" applyNumberFormat="0" applyFill="0" applyAlignment="0" applyProtection="0">
      <alignment vertical="center"/>
    </xf>
    <xf numFmtId="0" fontId="0" fillId="0" borderId="0"/>
    <xf numFmtId="0" fontId="88" fillId="0" borderId="62" applyNumberFormat="0" applyFill="0" applyAlignment="0" applyProtection="0">
      <alignment vertical="center"/>
    </xf>
    <xf numFmtId="0" fontId="0" fillId="0" borderId="0"/>
    <xf numFmtId="0" fontId="17" fillId="0" borderId="0"/>
    <xf numFmtId="0" fontId="0" fillId="0" borderId="0"/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77" fillId="61" borderId="0" applyNumberFormat="0" applyBorder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87" fillId="0" borderId="61" applyNumberFormat="0" applyFill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76" fillId="57" borderId="55" applyNumberFormat="0" applyAlignment="0" applyProtection="0">
      <alignment vertical="center"/>
    </xf>
    <xf numFmtId="0" fontId="20" fillId="60" borderId="56" applyNumberFormat="0" applyFon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90" fillId="69" borderId="63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88" fillId="0" borderId="62" applyNumberFormat="0" applyFill="0" applyAlignment="0" applyProtection="0">
      <alignment vertical="center"/>
    </xf>
    <xf numFmtId="0" fontId="88" fillId="0" borderId="62" applyNumberFormat="0" applyFill="0" applyAlignment="0" applyProtection="0">
      <alignment vertical="center"/>
    </xf>
    <xf numFmtId="0" fontId="88" fillId="0" borderId="62" applyNumberFormat="0" applyFill="0" applyAlignment="0" applyProtection="0">
      <alignment vertical="center"/>
    </xf>
    <xf numFmtId="0" fontId="88" fillId="0" borderId="62" applyNumberFormat="0" applyFill="0" applyAlignment="0" applyProtection="0">
      <alignment vertical="center"/>
    </xf>
    <xf numFmtId="0" fontId="88" fillId="0" borderId="62" applyNumberFormat="0" applyFill="0" applyAlignment="0" applyProtection="0">
      <alignment vertical="center"/>
    </xf>
    <xf numFmtId="0" fontId="88" fillId="0" borderId="62" applyNumberFormat="0" applyFill="0" applyAlignment="0" applyProtection="0">
      <alignment vertical="center"/>
    </xf>
    <xf numFmtId="0" fontId="88" fillId="0" borderId="62" applyNumberFormat="0" applyFill="0" applyAlignment="0" applyProtection="0">
      <alignment vertical="center"/>
    </xf>
    <xf numFmtId="0" fontId="88" fillId="0" borderId="62" applyNumberFormat="0" applyFill="0" applyAlignment="0" applyProtection="0">
      <alignment vertical="center"/>
    </xf>
    <xf numFmtId="0" fontId="88" fillId="0" borderId="62" applyNumberFormat="0" applyFill="0" applyAlignment="0" applyProtection="0">
      <alignment vertical="center"/>
    </xf>
    <xf numFmtId="0" fontId="88" fillId="0" borderId="62" applyNumberFormat="0" applyFill="0" applyAlignment="0" applyProtection="0">
      <alignment vertical="center"/>
    </xf>
    <xf numFmtId="0" fontId="88" fillId="0" borderId="62" applyNumberFormat="0" applyFill="0" applyAlignment="0" applyProtection="0">
      <alignment vertical="center"/>
    </xf>
    <xf numFmtId="0" fontId="88" fillId="0" borderId="62" applyNumberFormat="0" applyFill="0" applyAlignment="0" applyProtection="0">
      <alignment vertical="center"/>
    </xf>
    <xf numFmtId="0" fontId="88" fillId="0" borderId="62" applyNumberFormat="0" applyFill="0" applyAlignment="0" applyProtection="0">
      <alignment vertical="center"/>
    </xf>
    <xf numFmtId="0" fontId="88" fillId="0" borderId="62" applyNumberFormat="0" applyFill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83" fillId="54" borderId="55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73" fillId="56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67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67" borderId="0" applyNumberFormat="0" applyBorder="0" applyAlignment="0" applyProtection="0">
      <alignment vertical="center"/>
    </xf>
    <xf numFmtId="0" fontId="73" fillId="67" borderId="0" applyNumberFormat="0" applyBorder="0" applyAlignment="0" applyProtection="0">
      <alignment vertical="center"/>
    </xf>
    <xf numFmtId="0" fontId="73" fillId="67" borderId="0" applyNumberFormat="0" applyBorder="0" applyAlignment="0" applyProtection="0">
      <alignment vertical="center"/>
    </xf>
    <xf numFmtId="0" fontId="73" fillId="67" borderId="0" applyNumberFormat="0" applyBorder="0" applyAlignment="0" applyProtection="0">
      <alignment vertical="center"/>
    </xf>
    <xf numFmtId="0" fontId="73" fillId="67" borderId="0" applyNumberFormat="0" applyBorder="0" applyAlignment="0" applyProtection="0">
      <alignment vertical="center"/>
    </xf>
    <xf numFmtId="0" fontId="73" fillId="67" borderId="0" applyNumberFormat="0" applyBorder="0" applyAlignment="0" applyProtection="0">
      <alignment vertical="center"/>
    </xf>
    <xf numFmtId="0" fontId="73" fillId="67" borderId="0" applyNumberFormat="0" applyBorder="0" applyAlignment="0" applyProtection="0">
      <alignment vertical="center"/>
    </xf>
    <xf numFmtId="0" fontId="73" fillId="67" borderId="0" applyNumberFormat="0" applyBorder="0" applyAlignment="0" applyProtection="0">
      <alignment vertical="center"/>
    </xf>
    <xf numFmtId="0" fontId="73" fillId="67" borderId="0" applyNumberFormat="0" applyBorder="0" applyAlignment="0" applyProtection="0">
      <alignment vertical="center"/>
    </xf>
    <xf numFmtId="0" fontId="73" fillId="67" borderId="0" applyNumberFormat="0" applyBorder="0" applyAlignment="0" applyProtection="0">
      <alignment vertical="center"/>
    </xf>
    <xf numFmtId="0" fontId="73" fillId="67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83" fillId="54" borderId="55" applyNumberFormat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83" fillId="54" borderId="55" applyNumberFormat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83" fillId="54" borderId="55" applyNumberFormat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83" fillId="54" borderId="55" applyNumberFormat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85" fillId="57" borderId="59" applyNumberFormat="0" applyAlignment="0" applyProtection="0">
      <alignment vertical="center"/>
    </xf>
    <xf numFmtId="0" fontId="83" fillId="54" borderId="55" applyNumberFormat="0" applyAlignment="0" applyProtection="0">
      <alignment vertical="center"/>
    </xf>
    <xf numFmtId="0" fontId="83" fillId="54" borderId="55" applyNumberFormat="0" applyAlignment="0" applyProtection="0">
      <alignment vertical="center"/>
    </xf>
    <xf numFmtId="0" fontId="83" fillId="54" borderId="55" applyNumberFormat="0" applyAlignment="0" applyProtection="0">
      <alignment vertical="center"/>
    </xf>
    <xf numFmtId="0" fontId="83" fillId="54" borderId="55" applyNumberFormat="0" applyAlignment="0" applyProtection="0">
      <alignment vertical="center"/>
    </xf>
    <xf numFmtId="0" fontId="83" fillId="54" borderId="55" applyNumberFormat="0" applyAlignment="0" applyProtection="0">
      <alignment vertical="center"/>
    </xf>
    <xf numFmtId="0" fontId="83" fillId="54" borderId="55" applyNumberFormat="0" applyAlignment="0" applyProtection="0">
      <alignment vertical="center"/>
    </xf>
    <xf numFmtId="0" fontId="83" fillId="54" borderId="55" applyNumberFormat="0" applyAlignment="0" applyProtection="0">
      <alignment vertical="center"/>
    </xf>
    <xf numFmtId="0" fontId="83" fillId="54" borderId="55" applyNumberFormat="0" applyAlignment="0" applyProtection="0">
      <alignment vertical="center"/>
    </xf>
    <xf numFmtId="0" fontId="0" fillId="60" borderId="56" applyNumberFormat="0" applyFont="0" applyAlignment="0" applyProtection="0">
      <alignment vertical="center"/>
    </xf>
    <xf numFmtId="0" fontId="83" fillId="54" borderId="55" applyNumberFormat="0" applyAlignment="0" applyProtection="0">
      <alignment vertical="center"/>
    </xf>
    <xf numFmtId="0" fontId="83" fillId="54" borderId="55" applyNumberFormat="0" applyAlignment="0" applyProtection="0">
      <alignment vertical="center"/>
    </xf>
    <xf numFmtId="0" fontId="0" fillId="60" borderId="56" applyNumberFormat="0" applyFont="0" applyAlignment="0" applyProtection="0">
      <alignment vertical="center"/>
    </xf>
    <xf numFmtId="0" fontId="0" fillId="60" borderId="56" applyNumberFormat="0" applyFont="0" applyAlignment="0" applyProtection="0">
      <alignment vertical="center"/>
    </xf>
    <xf numFmtId="0" fontId="0" fillId="60" borderId="56" applyNumberFormat="0" applyFont="0" applyAlignment="0" applyProtection="0">
      <alignment vertical="center"/>
    </xf>
    <xf numFmtId="0" fontId="20" fillId="60" borderId="56" applyNumberFormat="0" applyFont="0" applyAlignment="0" applyProtection="0">
      <alignment vertical="center"/>
    </xf>
    <xf numFmtId="0" fontId="20" fillId="60" borderId="56" applyNumberFormat="0" applyFont="0" applyAlignment="0" applyProtection="0">
      <alignment vertical="center"/>
    </xf>
    <xf numFmtId="0" fontId="20" fillId="60" borderId="56" applyNumberFormat="0" applyFont="0" applyAlignment="0" applyProtection="0">
      <alignment vertical="center"/>
    </xf>
    <xf numFmtId="0" fontId="20" fillId="60" borderId="56" applyNumberFormat="0" applyFont="0" applyAlignment="0" applyProtection="0">
      <alignment vertical="center"/>
    </xf>
    <xf numFmtId="0" fontId="20" fillId="60" borderId="56" applyNumberFormat="0" applyFont="0" applyAlignment="0" applyProtection="0">
      <alignment vertical="center"/>
    </xf>
    <xf numFmtId="0" fontId="52" fillId="0" borderId="0"/>
  </cellStyleXfs>
  <cellXfs count="513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176" fontId="0" fillId="0" borderId="0" xfId="0" applyNumberFormat="1" applyAlignment="1">
      <alignment vertical="center"/>
    </xf>
    <xf numFmtId="0" fontId="0" fillId="4" borderId="0" xfId="0" applyFont="1" applyFill="1" applyAlignment="1">
      <alignment vertical="center"/>
    </xf>
    <xf numFmtId="0" fontId="1" fillId="4" borderId="1" xfId="0" applyFont="1" applyFill="1" applyBorder="1" applyAlignment="1"/>
    <xf numFmtId="0" fontId="1" fillId="0" borderId="1" xfId="0" applyFont="1" applyBorder="1" applyAlignment="1"/>
    <xf numFmtId="0" fontId="2" fillId="5" borderId="1" xfId="0" applyFont="1" applyFill="1" applyBorder="1" applyAlignment="1"/>
    <xf numFmtId="176" fontId="1" fillId="0" borderId="1" xfId="0" applyNumberFormat="1" applyFont="1" applyBorder="1" applyAlignment="1"/>
    <xf numFmtId="0" fontId="3" fillId="4" borderId="1" xfId="0" applyFont="1" applyFill="1" applyBorder="1" applyAlignment="1"/>
    <xf numFmtId="0" fontId="3" fillId="0" borderId="1" xfId="0" applyFont="1" applyBorder="1" applyAlignment="1"/>
    <xf numFmtId="176" fontId="3" fillId="0" borderId="1" xfId="0" applyNumberFormat="1" applyFont="1" applyBorder="1" applyAlignment="1"/>
    <xf numFmtId="0" fontId="3" fillId="2" borderId="1" xfId="0" applyFont="1" applyFill="1" applyBorder="1" applyAlignment="1"/>
    <xf numFmtId="176" fontId="3" fillId="2" borderId="1" xfId="0" applyNumberFormat="1" applyFont="1" applyFill="1" applyBorder="1" applyAlignment="1"/>
    <xf numFmtId="176" fontId="4" fillId="2" borderId="1" xfId="0" applyNumberFormat="1" applyFont="1" applyFill="1" applyBorder="1" applyAlignment="1">
      <alignment vertical="center"/>
    </xf>
    <xf numFmtId="0" fontId="5" fillId="3" borderId="1" xfId="768" applyFill="1" applyBorder="1">
      <alignment vertical="center"/>
    </xf>
    <xf numFmtId="0" fontId="5" fillId="3" borderId="1" xfId="768" applyFont="1" applyFill="1" applyBorder="1">
      <alignment vertical="center"/>
    </xf>
    <xf numFmtId="0" fontId="0" fillId="3" borderId="1" xfId="0" applyFill="1" applyBorder="1" applyAlignment="1">
      <alignment vertical="center"/>
    </xf>
    <xf numFmtId="0" fontId="5" fillId="3" borderId="1" xfId="768" applyFill="1" applyBorder="1" applyAlignment="1">
      <alignment horizontal="left" vertical="center"/>
    </xf>
    <xf numFmtId="176" fontId="6" fillId="4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49" fontId="6" fillId="4" borderId="2" xfId="1075" applyNumberFormat="1" applyFont="1" applyFill="1" applyBorder="1" applyAlignment="1">
      <alignment horizontal="left" vertical="center" wrapText="1"/>
    </xf>
    <xf numFmtId="176" fontId="6" fillId="3" borderId="1" xfId="0" applyNumberFormat="1" applyFont="1" applyFill="1" applyBorder="1" applyAlignment="1">
      <alignment vertical="center"/>
    </xf>
    <xf numFmtId="176" fontId="6" fillId="4" borderId="1" xfId="1181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176" fontId="6" fillId="4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176" fontId="6" fillId="0" borderId="1" xfId="1181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76" fontId="0" fillId="4" borderId="1" xfId="0" applyNumberFormat="1" applyFill="1" applyBorder="1" applyAlignment="1">
      <alignment vertical="center"/>
    </xf>
    <xf numFmtId="176" fontId="0" fillId="4" borderId="0" xfId="0" applyNumberFormat="1" applyFill="1" applyAlignment="1">
      <alignment vertical="center"/>
    </xf>
    <xf numFmtId="0" fontId="7" fillId="2" borderId="0" xfId="0" applyFont="1" applyFill="1"/>
    <xf numFmtId="0" fontId="8" fillId="0" borderId="0" xfId="0" applyFont="1"/>
    <xf numFmtId="0" fontId="7" fillId="0" borderId="0" xfId="0" applyFont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49" fontId="9" fillId="0" borderId="1" xfId="1061" applyNumberFormat="1" applyFont="1" applyBorder="1" applyAlignment="1">
      <alignment vertical="center"/>
    </xf>
    <xf numFmtId="49" fontId="9" fillId="0" borderId="1" xfId="1061" applyNumberFormat="1" applyFont="1" applyBorder="1" applyAlignment="1">
      <alignment horizontal="center" vertical="center"/>
    </xf>
    <xf numFmtId="177" fontId="9" fillId="0" borderId="1" xfId="1061" applyNumberFormat="1" applyFont="1" applyBorder="1" applyAlignment="1">
      <alignment horizontal="center" vertical="center"/>
    </xf>
    <xf numFmtId="0" fontId="10" fillId="5" borderId="1" xfId="1061" applyFont="1" applyFill="1" applyBorder="1" applyAlignment="1">
      <alignment horizontal="center" vertical="center"/>
    </xf>
    <xf numFmtId="0" fontId="10" fillId="5" borderId="1" xfId="1061" applyNumberFormat="1" applyFont="1" applyFill="1" applyBorder="1" applyAlignment="1">
      <alignment horizontal="left" vertical="center"/>
    </xf>
    <xf numFmtId="0" fontId="10" fillId="5" borderId="1" xfId="1061" applyNumberFormat="1" applyFont="1" applyFill="1" applyBorder="1" applyAlignment="1">
      <alignment horizontal="center" vertical="center"/>
    </xf>
    <xf numFmtId="0" fontId="10" fillId="5" borderId="1" xfId="1061" applyFont="1" applyFill="1" applyBorder="1" applyAlignment="1">
      <alignment horizontal="left" vertical="center"/>
    </xf>
    <xf numFmtId="0" fontId="10" fillId="6" borderId="1" xfId="1061" applyFont="1" applyFill="1" applyBorder="1" applyAlignment="1">
      <alignment horizontal="center" vertical="center"/>
    </xf>
    <xf numFmtId="0" fontId="10" fillId="6" borderId="1" xfId="1127" applyNumberFormat="1" applyFont="1" applyFill="1" applyBorder="1" applyAlignment="1">
      <alignment horizontal="left" shrinkToFit="1"/>
    </xf>
    <xf numFmtId="0" fontId="10" fillId="6" borderId="1" xfId="1127" applyNumberFormat="1" applyFont="1" applyFill="1" applyBorder="1" applyAlignment="1">
      <alignment horizontal="center" shrinkToFit="1"/>
    </xf>
    <xf numFmtId="0" fontId="10" fillId="6" borderId="1" xfId="1061" applyFont="1" applyFill="1" applyBorder="1" applyAlignment="1">
      <alignment vertical="center"/>
    </xf>
    <xf numFmtId="0" fontId="10" fillId="6" borderId="1" xfId="1127" applyNumberFormat="1" applyFont="1" applyFill="1" applyBorder="1" applyAlignment="1">
      <alignment horizontal="left" vertical="center" shrinkToFit="1"/>
    </xf>
    <xf numFmtId="0" fontId="10" fillId="6" borderId="1" xfId="1127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0" fillId="7" borderId="0" xfId="0" applyFill="1" applyAlignment="1">
      <alignment horizontal="left"/>
    </xf>
    <xf numFmtId="49" fontId="9" fillId="2" borderId="1" xfId="1061" applyNumberFormat="1" applyFont="1" applyFill="1" applyBorder="1" applyAlignment="1">
      <alignment vertical="center"/>
    </xf>
    <xf numFmtId="49" fontId="9" fillId="2" borderId="1" xfId="1061" applyNumberFormat="1" applyFont="1" applyFill="1" applyBorder="1" applyAlignment="1">
      <alignment horizontal="center" vertical="center"/>
    </xf>
    <xf numFmtId="177" fontId="9" fillId="2" borderId="1" xfId="1061" applyNumberFormat="1" applyFont="1" applyFill="1" applyBorder="1" applyAlignment="1">
      <alignment horizontal="center" vertical="center"/>
    </xf>
    <xf numFmtId="0" fontId="8" fillId="2" borderId="0" xfId="0" applyFont="1" applyFill="1"/>
    <xf numFmtId="0" fontId="8" fillId="0" borderId="6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2" fontId="7" fillId="0" borderId="8" xfId="0" applyNumberFormat="1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2" fontId="7" fillId="0" borderId="9" xfId="0" applyNumberFormat="1" applyFont="1" applyBorder="1" applyAlignment="1">
      <alignment horizontal="right"/>
    </xf>
    <xf numFmtId="2" fontId="7" fillId="0" borderId="10" xfId="0" applyNumberFormat="1" applyFont="1" applyBorder="1" applyAlignment="1">
      <alignment horizontal="right"/>
    </xf>
    <xf numFmtId="2" fontId="7" fillId="0" borderId="11" xfId="0" applyNumberFormat="1" applyFont="1" applyBorder="1" applyAlignment="1">
      <alignment horizontal="right"/>
    </xf>
    <xf numFmtId="0" fontId="8" fillId="0" borderId="12" xfId="0" applyFont="1" applyBorder="1" applyAlignment="1">
      <alignment horizontal="left"/>
    </xf>
    <xf numFmtId="0" fontId="8" fillId="0" borderId="12" xfId="0" applyFont="1" applyBorder="1" applyAlignment="1">
      <alignment horizontal="center"/>
    </xf>
    <xf numFmtId="2" fontId="7" fillId="0" borderId="12" xfId="0" applyNumberFormat="1" applyFont="1" applyBorder="1" applyAlignment="1">
      <alignment horizontal="right"/>
    </xf>
    <xf numFmtId="2" fontId="7" fillId="0" borderId="13" xfId="0" applyNumberFormat="1" applyFont="1" applyBorder="1" applyAlignment="1">
      <alignment horizontal="right"/>
    </xf>
    <xf numFmtId="0" fontId="8" fillId="0" borderId="14" xfId="0" applyFont="1" applyBorder="1" applyAlignment="1"/>
    <xf numFmtId="0" fontId="8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0" fillId="0" borderId="0" xfId="101"/>
    <xf numFmtId="0" fontId="0" fillId="0" borderId="15" xfId="101" applyFont="1" applyBorder="1" applyAlignment="1">
      <alignment horizontal="center"/>
    </xf>
    <xf numFmtId="0" fontId="0" fillId="0" borderId="15" xfId="101" applyBorder="1" applyAlignment="1">
      <alignment horizontal="center"/>
    </xf>
    <xf numFmtId="0" fontId="15" fillId="8" borderId="16" xfId="101" applyFont="1" applyFill="1" applyBorder="1" applyAlignment="1">
      <alignment horizontal="center" vertical="center"/>
    </xf>
    <xf numFmtId="0" fontId="15" fillId="8" borderId="17" xfId="101" applyFont="1" applyFill="1" applyBorder="1" applyAlignment="1">
      <alignment horizontal="center" vertical="center"/>
    </xf>
    <xf numFmtId="0" fontId="15" fillId="8" borderId="18" xfId="101" applyFont="1" applyFill="1" applyBorder="1" applyAlignment="1">
      <alignment horizontal="center" vertical="center"/>
    </xf>
    <xf numFmtId="0" fontId="16" fillId="0" borderId="19" xfId="101" applyFont="1" applyBorder="1" applyAlignment="1">
      <alignment horizontal="center" vertical="center"/>
    </xf>
    <xf numFmtId="0" fontId="16" fillId="0" borderId="20" xfId="101" applyFont="1" applyBorder="1" applyAlignment="1">
      <alignment horizontal="justify" vertical="center"/>
    </xf>
    <xf numFmtId="176" fontId="16" fillId="9" borderId="20" xfId="101" applyNumberFormat="1" applyFont="1" applyFill="1" applyBorder="1" applyAlignment="1">
      <alignment horizontal="center" vertical="center"/>
    </xf>
    <xf numFmtId="10" fontId="16" fillId="9" borderId="21" xfId="101" applyNumberFormat="1" applyFont="1" applyFill="1" applyBorder="1" applyAlignment="1">
      <alignment horizontal="center" vertical="center" wrapText="1"/>
    </xf>
    <xf numFmtId="0" fontId="16" fillId="0" borderId="22" xfId="101" applyFont="1" applyBorder="1" applyAlignment="1">
      <alignment horizontal="center" vertical="center"/>
    </xf>
    <xf numFmtId="10" fontId="16" fillId="9" borderId="23" xfId="101" applyNumberFormat="1" applyFont="1" applyFill="1" applyBorder="1" applyAlignment="1">
      <alignment horizontal="center" vertical="center"/>
    </xf>
    <xf numFmtId="0" fontId="0" fillId="0" borderId="0" xfId="101" applyFont="1"/>
    <xf numFmtId="0" fontId="0" fillId="0" borderId="0" xfId="101" applyFont="1" applyFill="1" applyBorder="1"/>
    <xf numFmtId="0" fontId="0" fillId="10" borderId="0" xfId="101" applyFont="1" applyFill="1"/>
    <xf numFmtId="0" fontId="16" fillId="0" borderId="23" xfId="101" applyFont="1" applyBorder="1" applyAlignment="1">
      <alignment horizontal="justify" vertical="center"/>
    </xf>
    <xf numFmtId="176" fontId="16" fillId="9" borderId="24" xfId="101" applyNumberFormat="1" applyFont="1" applyFill="1" applyBorder="1" applyAlignment="1">
      <alignment horizontal="center" vertical="center"/>
    </xf>
    <xf numFmtId="176" fontId="16" fillId="9" borderId="25" xfId="101" applyNumberFormat="1" applyFont="1" applyFill="1" applyBorder="1" applyAlignment="1">
      <alignment horizontal="center" vertical="center"/>
    </xf>
    <xf numFmtId="177" fontId="16" fillId="9" borderId="26" xfId="101" applyNumberFormat="1" applyFont="1" applyFill="1" applyBorder="1" applyAlignment="1">
      <alignment horizontal="center" vertical="center"/>
    </xf>
    <xf numFmtId="177" fontId="16" fillId="9" borderId="27" xfId="101" applyNumberFormat="1" applyFont="1" applyFill="1" applyBorder="1" applyAlignment="1">
      <alignment horizontal="center" vertical="center"/>
    </xf>
    <xf numFmtId="0" fontId="0" fillId="9" borderId="0" xfId="101" applyFill="1"/>
    <xf numFmtId="177" fontId="0" fillId="9" borderId="0" xfId="101" applyNumberFormat="1" applyFill="1"/>
    <xf numFmtId="0" fontId="0" fillId="0" borderId="0" xfId="1182" applyAlignment="1">
      <alignment horizontal="center" vertical="center" wrapText="1"/>
    </xf>
    <xf numFmtId="0" fontId="0" fillId="0" borderId="0" xfId="1182" applyAlignment="1">
      <alignment horizontal="center"/>
    </xf>
    <xf numFmtId="0" fontId="0" fillId="5" borderId="0" xfId="1182" applyFill="1" applyAlignment="1">
      <alignment horizontal="center"/>
    </xf>
    <xf numFmtId="0" fontId="0" fillId="0" borderId="0" xfId="1182" applyFont="1" applyAlignment="1">
      <alignment horizontal="center"/>
    </xf>
    <xf numFmtId="0" fontId="0" fillId="0" borderId="0" xfId="1182" applyAlignment="1">
      <alignment horizontal="left"/>
    </xf>
    <xf numFmtId="0" fontId="0" fillId="0" borderId="28" xfId="1182" applyFont="1" applyBorder="1" applyAlignment="1">
      <alignment horizontal="center" vertical="center" wrapText="1"/>
    </xf>
    <xf numFmtId="0" fontId="0" fillId="0" borderId="1" xfId="1182" applyBorder="1" applyAlignment="1">
      <alignment horizontal="center" vertical="center" wrapText="1"/>
    </xf>
    <xf numFmtId="0" fontId="0" fillId="0" borderId="1" xfId="1182" applyFont="1" applyBorder="1" applyAlignment="1">
      <alignment horizontal="center" vertical="center" wrapText="1"/>
    </xf>
    <xf numFmtId="0" fontId="0" fillId="0" borderId="28" xfId="1182" applyFont="1" applyBorder="1" applyAlignment="1">
      <alignment horizontal="center"/>
    </xf>
    <xf numFmtId="0" fontId="0" fillId="0" borderId="1" xfId="1182" applyBorder="1" applyAlignment="1">
      <alignment horizontal="center"/>
    </xf>
    <xf numFmtId="0" fontId="0" fillId="0" borderId="1" xfId="1182" applyFont="1" applyBorder="1" applyAlignment="1">
      <alignment horizontal="center"/>
    </xf>
    <xf numFmtId="0" fontId="0" fillId="2" borderId="1" xfId="1182" applyFill="1" applyBorder="1" applyAlignment="1">
      <alignment horizontal="center"/>
    </xf>
    <xf numFmtId="2" fontId="0" fillId="2" borderId="1" xfId="1182" applyNumberFormat="1" applyFill="1" applyBorder="1" applyAlignment="1">
      <alignment horizontal="center"/>
    </xf>
    <xf numFmtId="2" fontId="0" fillId="0" borderId="1" xfId="1182" applyNumberFormat="1" applyBorder="1" applyAlignment="1">
      <alignment horizontal="center"/>
    </xf>
    <xf numFmtId="0" fontId="17" fillId="11" borderId="28" xfId="1182" applyFont="1" applyFill="1" applyBorder="1" applyAlignment="1">
      <alignment horizontal="center"/>
    </xf>
    <xf numFmtId="0" fontId="0" fillId="0" borderId="9" xfId="1182" applyFont="1" applyBorder="1" applyAlignment="1">
      <alignment horizontal="center"/>
    </xf>
    <xf numFmtId="0" fontId="0" fillId="0" borderId="9" xfId="1182" applyBorder="1" applyAlignment="1">
      <alignment horizontal="center"/>
    </xf>
    <xf numFmtId="0" fontId="17" fillId="0" borderId="9" xfId="1182" applyFont="1" applyBorder="1" applyAlignment="1">
      <alignment horizontal="center"/>
    </xf>
    <xf numFmtId="0" fontId="0" fillId="0" borderId="28" xfId="1182" applyBorder="1" applyAlignment="1">
      <alignment horizontal="center"/>
    </xf>
    <xf numFmtId="0" fontId="0" fillId="5" borderId="1" xfId="1182" applyFont="1" applyFill="1" applyBorder="1" applyAlignment="1">
      <alignment horizontal="center" vertical="center" wrapText="1"/>
    </xf>
    <xf numFmtId="0" fontId="0" fillId="5" borderId="1" xfId="1182" applyFont="1" applyFill="1" applyBorder="1" applyAlignment="1">
      <alignment horizontal="center"/>
    </xf>
    <xf numFmtId="0" fontId="0" fillId="10" borderId="1" xfId="1182" applyFill="1" applyBorder="1" applyAlignment="1">
      <alignment horizontal="center"/>
    </xf>
    <xf numFmtId="0" fontId="0" fillId="12" borderId="1" xfId="1182" applyFill="1" applyBorder="1" applyAlignment="1">
      <alignment horizontal="center"/>
    </xf>
    <xf numFmtId="2" fontId="0" fillId="5" borderId="1" xfId="1182" applyNumberFormat="1" applyFill="1" applyBorder="1" applyAlignment="1">
      <alignment horizontal="center"/>
    </xf>
    <xf numFmtId="2" fontId="0" fillId="10" borderId="1" xfId="1182" applyNumberFormat="1" applyFill="1" applyBorder="1" applyAlignment="1">
      <alignment horizontal="center"/>
    </xf>
    <xf numFmtId="0" fontId="0" fillId="0" borderId="1" xfId="1182" applyFill="1" applyBorder="1" applyAlignment="1">
      <alignment horizontal="center"/>
    </xf>
    <xf numFmtId="2" fontId="0" fillId="4" borderId="1" xfId="1182" applyNumberFormat="1" applyFill="1" applyBorder="1" applyAlignment="1">
      <alignment horizontal="center"/>
    </xf>
    <xf numFmtId="0" fontId="11" fillId="12" borderId="1" xfId="1182" applyFont="1" applyFill="1" applyBorder="1" applyAlignment="1">
      <alignment horizontal="center"/>
    </xf>
    <xf numFmtId="0" fontId="11" fillId="0" borderId="1" xfId="1182" applyFont="1" applyFill="1" applyBorder="1" applyAlignment="1">
      <alignment horizontal="center"/>
    </xf>
    <xf numFmtId="0" fontId="18" fillId="0" borderId="0" xfId="0" applyFont="1" applyFill="1" applyBorder="1" applyAlignment="1">
      <alignment vertical="center"/>
    </xf>
    <xf numFmtId="0" fontId="19" fillId="0" borderId="5" xfId="1056" applyNumberFormat="1" applyFont="1" applyFill="1" applyBorder="1" applyAlignment="1" applyProtection="1">
      <alignment horizontal="center" vertical="center"/>
    </xf>
    <xf numFmtId="0" fontId="18" fillId="0" borderId="0" xfId="1056" applyFont="1" applyFill="1" applyBorder="1" applyAlignment="1">
      <alignment vertical="center"/>
    </xf>
    <xf numFmtId="0" fontId="20" fillId="0" borderId="1" xfId="1056" applyNumberFormat="1" applyFont="1" applyFill="1" applyBorder="1" applyAlignment="1" applyProtection="1">
      <alignment horizontal="center" vertical="center" wrapText="1"/>
    </xf>
    <xf numFmtId="0" fontId="20" fillId="0" borderId="1" xfId="1056" applyFont="1" applyFill="1" applyBorder="1" applyAlignment="1" applyProtection="1">
      <alignment vertical="center"/>
    </xf>
    <xf numFmtId="14" fontId="21" fillId="6" borderId="1" xfId="295" applyNumberFormat="1" applyFont="1" applyFill="1" applyBorder="1" applyAlignment="1" applyProtection="1">
      <alignment horizontal="center" vertical="center"/>
      <protection locked="0"/>
    </xf>
    <xf numFmtId="0" fontId="20" fillId="0" borderId="1" xfId="1056" applyFont="1" applyFill="1" applyBorder="1" applyAlignment="1" applyProtection="1">
      <alignment horizontal="center" vertical="center"/>
    </xf>
    <xf numFmtId="0" fontId="20" fillId="0" borderId="1" xfId="1056" applyFont="1" applyFill="1" applyBorder="1" applyAlignment="1" applyProtection="1">
      <alignment horizontal="center" vertical="center" wrapText="1"/>
    </xf>
    <xf numFmtId="0" fontId="22" fillId="5" borderId="1" xfId="1056" applyFont="1" applyFill="1" applyBorder="1" applyAlignment="1" applyProtection="1">
      <alignment horizontal="center" vertical="center"/>
      <protection hidden="1"/>
    </xf>
    <xf numFmtId="176" fontId="21" fillId="6" borderId="1" xfId="295" applyNumberFormat="1" applyFont="1" applyFill="1" applyBorder="1" applyAlignment="1" applyProtection="1">
      <alignment horizontal="center" vertical="center"/>
      <protection locked="0"/>
    </xf>
    <xf numFmtId="0" fontId="20" fillId="4" borderId="1" xfId="1056" applyFont="1" applyFill="1" applyBorder="1" applyAlignment="1" applyProtection="1">
      <alignment vertical="center"/>
    </xf>
    <xf numFmtId="176" fontId="21" fillId="6" borderId="1" xfId="280" applyNumberFormat="1" applyFont="1" applyFill="1" applyBorder="1" applyAlignment="1" applyProtection="1">
      <alignment horizontal="center" vertical="center"/>
      <protection locked="0"/>
    </xf>
    <xf numFmtId="0" fontId="20" fillId="4" borderId="1" xfId="1056" applyFont="1" applyFill="1" applyBorder="1" applyAlignment="1" applyProtection="1">
      <alignment horizontal="center" vertical="center"/>
    </xf>
    <xf numFmtId="0" fontId="20" fillId="4" borderId="1" xfId="1056" applyFont="1" applyFill="1" applyBorder="1" applyAlignment="1" applyProtection="1">
      <alignment horizontal="center" vertical="center" wrapText="1"/>
    </xf>
    <xf numFmtId="0" fontId="20" fillId="5" borderId="1" xfId="1056" applyFont="1" applyFill="1" applyBorder="1" applyAlignment="1" applyProtection="1">
      <alignment horizontal="center" vertical="center"/>
      <protection hidden="1"/>
    </xf>
    <xf numFmtId="0" fontId="22" fillId="5" borderId="1" xfId="1056" applyFont="1" applyFill="1" applyBorder="1" applyAlignment="1" applyProtection="1">
      <alignment horizontal="center" vertical="center" wrapText="1"/>
      <protection hidden="1"/>
    </xf>
    <xf numFmtId="0" fontId="20" fillId="0" borderId="1" xfId="1056" applyNumberFormat="1" applyFont="1" applyFill="1" applyBorder="1" applyAlignment="1" applyProtection="1">
      <alignment horizontal="left" vertical="center" wrapText="1"/>
    </xf>
    <xf numFmtId="176" fontId="23" fillId="6" borderId="1" xfId="280" applyNumberFormat="1" applyFont="1" applyFill="1" applyBorder="1" applyAlignment="1" applyProtection="1">
      <alignment horizontal="center" vertical="center"/>
    </xf>
    <xf numFmtId="0" fontId="20" fillId="4" borderId="1" xfId="1056" applyNumberFormat="1" applyFont="1" applyFill="1" applyBorder="1" applyAlignment="1" applyProtection="1">
      <alignment horizontal="left" vertical="center" wrapText="1"/>
    </xf>
    <xf numFmtId="176" fontId="23" fillId="6" borderId="1" xfId="280" applyNumberFormat="1" applyFont="1" applyFill="1" applyBorder="1" applyAlignment="1" applyProtection="1">
      <alignment horizontal="center" vertical="center" wrapText="1"/>
    </xf>
    <xf numFmtId="0" fontId="24" fillId="0" borderId="1" xfId="1056" applyFont="1" applyFill="1" applyBorder="1" applyAlignment="1">
      <alignment horizontal="center" vertical="center"/>
    </xf>
    <xf numFmtId="0" fontId="20" fillId="4" borderId="1" xfId="1056" applyFont="1" applyFill="1" applyBorder="1" applyAlignment="1">
      <alignment horizontal="center" vertical="center"/>
    </xf>
    <xf numFmtId="178" fontId="20" fillId="0" borderId="1" xfId="1056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>
      <alignment horizontal="center" vertical="center"/>
    </xf>
    <xf numFmtId="0" fontId="20" fillId="0" borderId="1" xfId="1056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/>
    <xf numFmtId="0" fontId="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177" fontId="8" fillId="0" borderId="1" xfId="0" applyNumberFormat="1" applyFont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49" fontId="27" fillId="0" borderId="1" xfId="0" applyNumberFormat="1" applyFont="1" applyFill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5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vertical="center"/>
    </xf>
    <xf numFmtId="49" fontId="8" fillId="0" borderId="1" xfId="1075" applyNumberFormat="1" applyFont="1" applyFill="1" applyBorder="1" applyAlignment="1">
      <alignment horizontal="left" vertical="center" wrapText="1"/>
    </xf>
    <xf numFmtId="0" fontId="6" fillId="5" borderId="1" xfId="0" applyNumberFormat="1" applyFont="1" applyFill="1" applyBorder="1" applyAlignment="1">
      <alignment horizontal="right" vertical="center"/>
    </xf>
    <xf numFmtId="176" fontId="6" fillId="4" borderId="1" xfId="1181" applyNumberFormat="1" applyFont="1" applyFill="1" applyBorder="1" applyAlignment="1">
      <alignment horizontal="right" vertical="center" wrapText="1"/>
    </xf>
    <xf numFmtId="176" fontId="8" fillId="0" borderId="1" xfId="1181" applyNumberFormat="1" applyFont="1" applyFill="1" applyBorder="1" applyAlignment="1">
      <alignment horizontal="right" vertical="center" wrapText="1"/>
    </xf>
    <xf numFmtId="176" fontId="6" fillId="5" borderId="1" xfId="0" applyNumberFormat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/>
    </xf>
    <xf numFmtId="176" fontId="6" fillId="0" borderId="1" xfId="1181" applyNumberFormat="1" applyFont="1" applyFill="1" applyBorder="1" applyAlignment="1">
      <alignment horizontal="right" vertical="center" wrapText="1"/>
    </xf>
    <xf numFmtId="0" fontId="6" fillId="4" borderId="1" xfId="0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center" vertical="center"/>
    </xf>
    <xf numFmtId="49" fontId="8" fillId="4" borderId="1" xfId="1075" applyNumberFormat="1" applyFont="1" applyFill="1" applyBorder="1" applyAlignment="1">
      <alignment horizontal="left" vertical="center" wrapText="1"/>
    </xf>
    <xf numFmtId="176" fontId="8" fillId="4" borderId="1" xfId="1181" applyNumberFormat="1" applyFont="1" applyFill="1" applyBorder="1" applyAlignment="1">
      <alignment horizontal="right" vertical="center" wrapText="1"/>
    </xf>
    <xf numFmtId="0" fontId="22" fillId="13" borderId="1" xfId="0" applyFont="1" applyFill="1" applyBorder="1" applyAlignment="1">
      <alignment horizontal="left" vertical="center"/>
    </xf>
    <xf numFmtId="176" fontId="4" fillId="11" borderId="1" xfId="1181" applyNumberFormat="1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center" vertical="center"/>
    </xf>
    <xf numFmtId="49" fontId="6" fillId="5" borderId="2" xfId="1075" applyNumberFormat="1" applyFont="1" applyFill="1" applyBorder="1" applyAlignment="1">
      <alignment horizontal="left" vertical="center" wrapText="1"/>
    </xf>
    <xf numFmtId="176" fontId="8" fillId="5" borderId="1" xfId="1181" applyNumberFormat="1" applyFont="1" applyFill="1" applyBorder="1" applyAlignment="1">
      <alignment horizontal="right" vertical="center" wrapText="1"/>
    </xf>
    <xf numFmtId="176" fontId="4" fillId="5" borderId="1" xfId="1181" applyNumberFormat="1" applyFont="1" applyFill="1" applyBorder="1" applyAlignment="1">
      <alignment horizontal="right" vertical="center" wrapText="1"/>
    </xf>
    <xf numFmtId="49" fontId="8" fillId="5" borderId="2" xfId="1075" applyNumberFormat="1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8" fillId="0" borderId="2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28" fillId="0" borderId="0" xfId="0" applyNumberFormat="1" applyFont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6" fontId="28" fillId="0" borderId="0" xfId="0" applyNumberFormat="1" applyFont="1" applyFill="1" applyAlignment="1">
      <alignment vertical="center"/>
    </xf>
    <xf numFmtId="176" fontId="28" fillId="4" borderId="0" xfId="0" applyNumberFormat="1" applyFont="1" applyFill="1" applyAlignment="1">
      <alignment vertical="center"/>
    </xf>
    <xf numFmtId="176" fontId="8" fillId="0" borderId="0" xfId="0" applyNumberFormat="1" applyFont="1" applyFill="1" applyAlignment="1">
      <alignment vertical="center"/>
    </xf>
    <xf numFmtId="176" fontId="29" fillId="0" borderId="0" xfId="0" applyNumberFormat="1" applyFont="1" applyFill="1" applyAlignment="1">
      <alignment vertical="center"/>
    </xf>
    <xf numFmtId="0" fontId="22" fillId="14" borderId="1" xfId="0" applyFont="1" applyFill="1" applyBorder="1" applyAlignment="1">
      <alignment horizontal="center" vertical="center"/>
    </xf>
    <xf numFmtId="0" fontId="5" fillId="0" borderId="1" xfId="768" applyNumberFormat="1" applyFont="1" applyBorder="1" applyAlignment="1">
      <alignment vertical="center"/>
    </xf>
    <xf numFmtId="176" fontId="30" fillId="0" borderId="0" xfId="0" applyNumberFormat="1" applyFont="1" applyAlignment="1">
      <alignment vertical="center"/>
    </xf>
    <xf numFmtId="0" fontId="4" fillId="5" borderId="1" xfId="0" applyFont="1" applyFill="1" applyBorder="1" applyAlignment="1">
      <alignment vertical="center"/>
    </xf>
    <xf numFmtId="176" fontId="8" fillId="5" borderId="0" xfId="0" applyNumberFormat="1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49" fontId="6" fillId="0" borderId="29" xfId="157" applyNumberFormat="1" applyFont="1" applyFill="1" applyBorder="1" applyAlignment="1">
      <alignment vertical="center" wrapText="1"/>
    </xf>
    <xf numFmtId="176" fontId="4" fillId="0" borderId="1" xfId="1181" applyNumberFormat="1" applyFont="1" applyFill="1" applyBorder="1" applyAlignment="1">
      <alignment horizontal="right" vertical="center" wrapText="1"/>
    </xf>
    <xf numFmtId="49" fontId="6" fillId="5" borderId="29" xfId="157" applyNumberFormat="1" applyFont="1" applyFill="1" applyBorder="1" applyAlignment="1">
      <alignment vertical="center" wrapText="1"/>
    </xf>
    <xf numFmtId="49" fontId="6" fillId="0" borderId="2" xfId="1075" applyNumberFormat="1" applyFont="1" applyFill="1" applyBorder="1" applyAlignment="1">
      <alignment horizontal="left" vertical="center" wrapText="1"/>
    </xf>
    <xf numFmtId="0" fontId="6" fillId="0" borderId="2" xfId="1075" applyFont="1" applyFill="1" applyBorder="1" applyAlignment="1">
      <alignment horizontal="left" vertical="center" wrapText="1"/>
    </xf>
    <xf numFmtId="0" fontId="6" fillId="5" borderId="2" xfId="1075" applyFont="1" applyFill="1" applyBorder="1" applyAlignment="1">
      <alignment horizontal="left" vertical="center" wrapText="1"/>
    </xf>
    <xf numFmtId="49" fontId="6" fillId="5" borderId="1" xfId="1075" applyNumberFormat="1" applyFont="1" applyFill="1" applyBorder="1" applyAlignment="1">
      <alignment horizontal="left" vertical="center" wrapText="1"/>
    </xf>
    <xf numFmtId="0" fontId="6" fillId="5" borderId="1" xfId="1075" applyFont="1" applyFill="1" applyBorder="1" applyAlignment="1">
      <alignment horizontal="left" vertical="center"/>
    </xf>
    <xf numFmtId="0" fontId="6" fillId="5" borderId="1" xfId="1075" applyFont="1" applyFill="1" applyBorder="1" applyAlignment="1">
      <alignment horizontal="center" vertical="center"/>
    </xf>
    <xf numFmtId="0" fontId="5" fillId="0" borderId="1" xfId="768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5" borderId="1" xfId="768" applyNumberFormat="1" applyFont="1" applyFill="1" applyBorder="1" applyAlignment="1">
      <alignment vertical="center"/>
    </xf>
    <xf numFmtId="176" fontId="6" fillId="5" borderId="1" xfId="0" applyNumberFormat="1" applyFont="1" applyFill="1" applyBorder="1" applyAlignment="1">
      <alignment vertical="center"/>
    </xf>
    <xf numFmtId="49" fontId="6" fillId="5" borderId="5" xfId="1075" applyNumberFormat="1" applyFont="1" applyFill="1" applyBorder="1" applyAlignment="1">
      <alignment horizontal="left" vertical="center" wrapText="1"/>
    </xf>
    <xf numFmtId="49" fontId="6" fillId="0" borderId="5" xfId="1075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31" fillId="5" borderId="7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49" fontId="6" fillId="5" borderId="1" xfId="157" applyNumberFormat="1" applyFont="1" applyFill="1" applyBorder="1" applyAlignment="1">
      <alignment vertical="center" wrapText="1"/>
    </xf>
    <xf numFmtId="0" fontId="31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/>
    <xf numFmtId="0" fontId="8" fillId="4" borderId="1" xfId="0" applyFont="1" applyFill="1" applyBorder="1" applyAlignment="1">
      <alignment horizontal="center" vertical="center"/>
    </xf>
    <xf numFmtId="49" fontId="6" fillId="4" borderId="1" xfId="157" applyNumberFormat="1" applyFont="1" applyFill="1" applyBorder="1" applyAlignment="1">
      <alignment vertical="center" wrapText="1"/>
    </xf>
    <xf numFmtId="176" fontId="4" fillId="4" borderId="1" xfId="1181" applyNumberFormat="1" applyFont="1" applyFill="1" applyBorder="1" applyAlignment="1">
      <alignment horizontal="right" vertical="center" wrapText="1"/>
    </xf>
    <xf numFmtId="49" fontId="8" fillId="5" borderId="1" xfId="157" applyNumberFormat="1" applyFont="1" applyFill="1" applyBorder="1" applyAlignment="1">
      <alignment vertical="center" wrapText="1"/>
    </xf>
    <xf numFmtId="49" fontId="20" fillId="5" borderId="30" xfId="0" applyNumberFormat="1" applyFont="1" applyFill="1" applyBorder="1" applyAlignment="1">
      <alignment vertical="center" wrapText="1"/>
    </xf>
    <xf numFmtId="49" fontId="20" fillId="0" borderId="30" xfId="0" applyNumberFormat="1" applyFont="1" applyFill="1" applyBorder="1" applyAlignment="1">
      <alignment vertical="center" wrapText="1"/>
    </xf>
    <xf numFmtId="176" fontId="4" fillId="5" borderId="12" xfId="1181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vertical="center"/>
    </xf>
    <xf numFmtId="0" fontId="5" fillId="4" borderId="1" xfId="768" applyNumberFormat="1" applyFont="1" applyFill="1" applyBorder="1" applyAlignment="1">
      <alignment vertical="center"/>
    </xf>
    <xf numFmtId="0" fontId="32" fillId="4" borderId="1" xfId="0" applyFont="1" applyFill="1" applyBorder="1" applyAlignment="1">
      <alignment vertical="center" wrapText="1"/>
    </xf>
    <xf numFmtId="176" fontId="8" fillId="4" borderId="0" xfId="0" applyNumberFormat="1" applyFont="1" applyFill="1" applyAlignment="1">
      <alignment horizontal="center" vertical="center"/>
    </xf>
    <xf numFmtId="0" fontId="32" fillId="5" borderId="1" xfId="0" applyFont="1" applyFill="1" applyBorder="1" applyAlignment="1">
      <alignment vertical="center" wrapText="1"/>
    </xf>
    <xf numFmtId="0" fontId="5" fillId="5" borderId="12" xfId="768" applyNumberFormat="1" applyFont="1" applyFill="1" applyBorder="1" applyAlignment="1">
      <alignment vertical="center"/>
    </xf>
    <xf numFmtId="49" fontId="33" fillId="5" borderId="31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vertical="center"/>
    </xf>
    <xf numFmtId="0" fontId="22" fillId="4" borderId="1" xfId="0" applyFont="1" applyFill="1" applyBorder="1" applyAlignment="1">
      <alignment horizontal="left" vertical="center"/>
    </xf>
    <xf numFmtId="0" fontId="8" fillId="15" borderId="4" xfId="0" applyFont="1" applyFill="1" applyBorder="1" applyAlignment="1">
      <alignment horizontal="center" vertical="center"/>
    </xf>
    <xf numFmtId="0" fontId="20" fillId="15" borderId="1" xfId="1056" applyFont="1" applyFill="1" applyBorder="1" applyAlignment="1">
      <alignment horizontal="left" vertical="center"/>
    </xf>
    <xf numFmtId="0" fontId="34" fillId="15" borderId="1" xfId="0" applyFont="1" applyFill="1" applyBorder="1" applyAlignment="1">
      <alignment horizontal="center" vertical="center" wrapText="1"/>
    </xf>
    <xf numFmtId="176" fontId="4" fillId="15" borderId="1" xfId="1181" applyNumberFormat="1" applyFont="1" applyFill="1" applyBorder="1" applyAlignment="1">
      <alignment horizontal="right" vertical="center" wrapText="1"/>
    </xf>
    <xf numFmtId="0" fontId="8" fillId="15" borderId="1" xfId="0" applyFont="1" applyFill="1" applyBorder="1" applyAlignment="1">
      <alignment horizontal="center" vertical="center"/>
    </xf>
    <xf numFmtId="0" fontId="20" fillId="4" borderId="1" xfId="1056" applyFont="1" applyFill="1" applyBorder="1" applyAlignment="1">
      <alignment horizontal="left" vertical="center"/>
    </xf>
    <xf numFmtId="0" fontId="34" fillId="4" borderId="1" xfId="0" applyFont="1" applyFill="1" applyBorder="1" applyAlignment="1">
      <alignment horizontal="center" vertical="center" wrapText="1"/>
    </xf>
    <xf numFmtId="0" fontId="20" fillId="0" borderId="1" xfId="1056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vertical="center"/>
    </xf>
    <xf numFmtId="0" fontId="0" fillId="15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5" fillId="15" borderId="1" xfId="768" applyNumberFormat="1" applyFont="1" applyFill="1" applyBorder="1" applyAlignment="1">
      <alignment vertical="center"/>
    </xf>
    <xf numFmtId="0" fontId="4" fillId="15" borderId="1" xfId="768" applyNumberFormat="1" applyFont="1" applyFill="1" applyBorder="1" applyAlignment="1">
      <alignment vertical="center"/>
    </xf>
    <xf numFmtId="0" fontId="4" fillId="4" borderId="1" xfId="768" applyNumberFormat="1" applyFont="1" applyFill="1" applyBorder="1" applyAlignment="1">
      <alignment vertical="center"/>
    </xf>
    <xf numFmtId="0" fontId="0" fillId="4" borderId="0" xfId="0" applyFont="1" applyFill="1" applyAlignment="1">
      <alignment horizontal="center" vertical="center"/>
    </xf>
    <xf numFmtId="0" fontId="4" fillId="0" borderId="1" xfId="768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0" fillId="15" borderId="1" xfId="0" applyFont="1" applyFill="1" applyBorder="1" applyAlignment="1">
      <alignment horizontal="center" vertical="center"/>
    </xf>
    <xf numFmtId="176" fontId="3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vertical="center"/>
    </xf>
    <xf numFmtId="2" fontId="33" fillId="0" borderId="1" xfId="0" applyNumberFormat="1" applyFont="1" applyFill="1" applyBorder="1" applyAlignment="1">
      <alignment horizontal="right" vertical="center"/>
    </xf>
    <xf numFmtId="49" fontId="4" fillId="0" borderId="1" xfId="157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1181" applyNumberFormat="1" applyFont="1" applyFill="1" applyBorder="1" applyAlignment="1">
      <alignment horizontal="center" vertical="center"/>
    </xf>
    <xf numFmtId="176" fontId="4" fillId="0" borderId="1" xfId="1181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36" fillId="4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177" fontId="37" fillId="0" borderId="7" xfId="1180" applyNumberFormat="1" applyFont="1" applyFill="1" applyBorder="1" applyAlignment="1" applyProtection="1">
      <alignment horizontal="center" vertical="center"/>
      <protection hidden="1"/>
    </xf>
    <xf numFmtId="176" fontId="36" fillId="0" borderId="1" xfId="0" applyNumberFormat="1" applyFont="1" applyBorder="1" applyAlignment="1">
      <alignment horizontal="center" vertical="center" wrapText="1"/>
    </xf>
    <xf numFmtId="0" fontId="27" fillId="0" borderId="1" xfId="1180" applyFont="1" applyBorder="1" applyAlignment="1">
      <alignment horizontal="left" vertical="center" wrapText="1"/>
    </xf>
    <xf numFmtId="177" fontId="36" fillId="0" borderId="1" xfId="0" applyNumberFormat="1" applyFont="1" applyBorder="1" applyAlignment="1">
      <alignment horizontal="center" vertical="center" wrapText="1"/>
    </xf>
    <xf numFmtId="176" fontId="22" fillId="4" borderId="1" xfId="1117" applyNumberFormat="1" applyFont="1" applyFill="1" applyBorder="1" applyAlignment="1">
      <alignment horizontal="center" vertical="center"/>
    </xf>
    <xf numFmtId="0" fontId="20" fillId="11" borderId="1" xfId="1117" applyFont="1" applyFill="1" applyBorder="1" applyAlignment="1">
      <alignment horizontal="left" vertical="center"/>
    </xf>
    <xf numFmtId="176" fontId="22" fillId="4" borderId="1" xfId="1124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38" fillId="0" borderId="1" xfId="1180" applyFont="1" applyBorder="1" applyAlignment="1">
      <alignment horizontal="left" vertical="center" wrapText="1"/>
    </xf>
    <xf numFmtId="0" fontId="38" fillId="11" borderId="1" xfId="1117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177" fontId="37" fillId="0" borderId="7" xfId="0" applyNumberFormat="1" applyFont="1" applyFill="1" applyBorder="1" applyAlignment="1" applyProtection="1">
      <alignment horizontal="center" vertical="center"/>
      <protection hidden="1"/>
    </xf>
    <xf numFmtId="0" fontId="39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176" fontId="40" fillId="0" borderId="1" xfId="0" applyNumberFormat="1" applyFont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left" vertical="center" wrapText="1"/>
    </xf>
    <xf numFmtId="176" fontId="40" fillId="0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 wrapText="1"/>
    </xf>
    <xf numFmtId="177" fontId="21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176" fontId="41" fillId="0" borderId="1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39" fillId="0" borderId="0" xfId="0" applyFont="1" applyFill="1" applyAlignment="1">
      <alignment vertical="center"/>
    </xf>
    <xf numFmtId="177" fontId="22" fillId="0" borderId="1" xfId="0" applyNumberFormat="1" applyFont="1" applyBorder="1" applyAlignment="1">
      <alignment horizontal="center" vertical="center" wrapText="1"/>
    </xf>
    <xf numFmtId="177" fontId="40" fillId="0" borderId="1" xfId="0" applyNumberFormat="1" applyFont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177" fontId="39" fillId="0" borderId="1" xfId="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27" fillId="0" borderId="1" xfId="107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27" fillId="0" borderId="1" xfId="1070" applyFont="1" applyFill="1" applyBorder="1" applyAlignment="1">
      <alignment horizontal="center" vertical="center" wrapText="1"/>
    </xf>
    <xf numFmtId="176" fontId="36" fillId="0" borderId="1" xfId="0" applyNumberFormat="1" applyFont="1" applyFill="1" applyBorder="1" applyAlignment="1">
      <alignment horizontal="center" vertical="center" wrapText="1"/>
    </xf>
    <xf numFmtId="0" fontId="27" fillId="12" borderId="1" xfId="1070" applyFont="1" applyFill="1" applyBorder="1" applyAlignment="1">
      <alignment horizontal="center" vertical="center" wrapText="1"/>
    </xf>
    <xf numFmtId="176" fontId="36" fillId="5" borderId="1" xfId="0" applyNumberFormat="1" applyFont="1" applyFill="1" applyBorder="1" applyAlignment="1">
      <alignment horizontal="center" vertical="center" wrapText="1"/>
    </xf>
    <xf numFmtId="0" fontId="36" fillId="13" borderId="1" xfId="0" applyFont="1" applyFill="1" applyBorder="1" applyAlignment="1">
      <alignment horizontal="center" vertical="center" wrapText="1"/>
    </xf>
    <xf numFmtId="0" fontId="27" fillId="7" borderId="1" xfId="1070" applyFont="1" applyFill="1" applyBorder="1" applyAlignment="1">
      <alignment horizontal="center" vertical="center" wrapText="1"/>
    </xf>
    <xf numFmtId="176" fontId="36" fillId="13" borderId="1" xfId="0" applyNumberFormat="1" applyFont="1" applyFill="1" applyBorder="1" applyAlignment="1">
      <alignment horizontal="center" vertical="center" wrapText="1"/>
    </xf>
    <xf numFmtId="0" fontId="38" fillId="0" borderId="1" xfId="1070" applyFont="1" applyBorder="1" applyAlignment="1">
      <alignment horizontal="center" vertical="center" wrapText="1"/>
    </xf>
    <xf numFmtId="0" fontId="38" fillId="11" borderId="1" xfId="1117" applyFont="1" applyFill="1" applyBorder="1" applyAlignment="1">
      <alignment horizontal="center" vertical="center"/>
    </xf>
    <xf numFmtId="0" fontId="39" fillId="4" borderId="1" xfId="1117" applyFont="1" applyFill="1" applyBorder="1" applyAlignment="1">
      <alignment horizontal="left" vertical="center"/>
    </xf>
    <xf numFmtId="0" fontId="38" fillId="0" borderId="1" xfId="1117" applyFont="1" applyFill="1" applyBorder="1" applyAlignment="1">
      <alignment horizontal="center" vertical="center"/>
    </xf>
    <xf numFmtId="176" fontId="22" fillId="0" borderId="1" xfId="1117" applyNumberFormat="1" applyFont="1" applyFill="1" applyBorder="1" applyAlignment="1">
      <alignment horizontal="center" vertical="center"/>
    </xf>
    <xf numFmtId="0" fontId="39" fillId="0" borderId="1" xfId="1117" applyFont="1" applyFill="1" applyBorder="1" applyAlignment="1">
      <alignment horizontal="center" vertical="center"/>
    </xf>
    <xf numFmtId="0" fontId="20" fillId="11" borderId="1" xfId="1117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176" fontId="41" fillId="0" borderId="1" xfId="0" applyNumberFormat="1" applyFont="1" applyFill="1" applyBorder="1" applyAlignment="1">
      <alignment horizontal="center" vertical="center" wrapText="1"/>
    </xf>
    <xf numFmtId="176" fontId="35" fillId="0" borderId="1" xfId="0" applyNumberFormat="1" applyFont="1" applyFill="1" applyBorder="1" applyAlignment="1">
      <alignment horizontal="center" vertical="center"/>
    </xf>
    <xf numFmtId="178" fontId="18" fillId="0" borderId="0" xfId="1038" applyNumberFormat="1" applyAlignment="1"/>
    <xf numFmtId="178" fontId="18" fillId="0" borderId="0" xfId="1038" applyNumberFormat="1" applyFont="1" applyAlignment="1"/>
    <xf numFmtId="178" fontId="18" fillId="0" borderId="1" xfId="1038" applyNumberFormat="1" applyBorder="1" applyAlignment="1">
      <alignment horizontal="center"/>
    </xf>
    <xf numFmtId="0" fontId="0" fillId="0" borderId="1" xfId="1038" applyFont="1" applyBorder="1" applyAlignment="1">
      <alignment horizontal="center"/>
    </xf>
    <xf numFmtId="0" fontId="18" fillId="0" borderId="1" xfId="1038" applyBorder="1" applyAlignment="1">
      <alignment horizontal="center"/>
    </xf>
    <xf numFmtId="0" fontId="18" fillId="0" borderId="1" xfId="1038" applyFont="1" applyBorder="1" applyAlignment="1">
      <alignment horizontal="center"/>
    </xf>
    <xf numFmtId="178" fontId="18" fillId="0" borderId="1" xfId="1038" applyNumberFormat="1" applyBorder="1" applyAlignment="1"/>
    <xf numFmtId="0" fontId="0" fillId="0" borderId="1" xfId="0" applyFill="1" applyBorder="1" applyAlignment="1">
      <alignment horizontal="center" vertical="center"/>
    </xf>
    <xf numFmtId="178" fontId="18" fillId="0" borderId="1" xfId="1038" applyNumberFormat="1" applyFont="1" applyBorder="1" applyAlignment="1">
      <alignment horizontal="center"/>
    </xf>
    <xf numFmtId="0" fontId="18" fillId="0" borderId="0" xfId="1038" applyAlignment="1"/>
    <xf numFmtId="0" fontId="18" fillId="0" borderId="0" xfId="1038" applyAlignment="1">
      <alignment horizontal="center"/>
    </xf>
    <xf numFmtId="0" fontId="18" fillId="16" borderId="0" xfId="1038" applyFont="1" applyFill="1" applyAlignment="1"/>
    <xf numFmtId="0" fontId="18" fillId="6" borderId="0" xfId="1038" applyFont="1" applyFill="1" applyAlignment="1"/>
    <xf numFmtId="0" fontId="18" fillId="6" borderId="0" xfId="1038" applyFill="1" applyAlignment="1"/>
    <xf numFmtId="0" fontId="18" fillId="6" borderId="0" xfId="1038" applyFill="1" applyAlignment="1">
      <alignment horizontal="center"/>
    </xf>
    <xf numFmtId="0" fontId="18" fillId="16" borderId="0" xfId="1038" applyFill="1" applyAlignment="1"/>
    <xf numFmtId="0" fontId="18" fillId="12" borderId="0" xfId="1038" applyFill="1" applyAlignment="1">
      <alignment horizontal="center"/>
    </xf>
    <xf numFmtId="178" fontId="18" fillId="0" borderId="1" xfId="1038" applyNumberFormat="1" applyFill="1" applyBorder="1" applyAlignment="1">
      <alignment horizontal="center"/>
    </xf>
    <xf numFmtId="178" fontId="18" fillId="5" borderId="0" xfId="1038" applyNumberFormat="1" applyFill="1" applyAlignment="1"/>
    <xf numFmtId="178" fontId="18" fillId="13" borderId="0" xfId="1038" applyNumberFormat="1" applyFill="1" applyAlignment="1"/>
    <xf numFmtId="178" fontId="18" fillId="17" borderId="0" xfId="1038" applyNumberFormat="1" applyFill="1" applyAlignment="1"/>
    <xf numFmtId="0" fontId="18" fillId="0" borderId="0" xfId="1038" applyFont="1" applyAlignment="1"/>
    <xf numFmtId="0" fontId="18" fillId="0" borderId="16" xfId="1038" applyFont="1" applyBorder="1" applyAlignment="1">
      <alignment horizontal="center"/>
    </xf>
    <xf numFmtId="0" fontId="18" fillId="0" borderId="17" xfId="1038" applyFont="1" applyBorder="1" applyAlignment="1">
      <alignment horizontal="center"/>
    </xf>
    <xf numFmtId="0" fontId="18" fillId="0" borderId="18" xfId="1038" applyFont="1" applyBorder="1" applyAlignment="1">
      <alignment horizontal="center"/>
    </xf>
    <xf numFmtId="0" fontId="18" fillId="0" borderId="19" xfId="1038" applyFont="1" applyBorder="1" applyAlignment="1">
      <alignment horizontal="left"/>
    </xf>
    <xf numFmtId="0" fontId="18" fillId="0" borderId="20" xfId="1038" applyFont="1" applyBorder="1" applyAlignment="1">
      <alignment horizontal="right"/>
    </xf>
    <xf numFmtId="10" fontId="18" fillId="0" borderId="21" xfId="1038" applyNumberFormat="1" applyFont="1" applyBorder="1" applyAlignment="1">
      <alignment horizontal="right"/>
    </xf>
    <xf numFmtId="2" fontId="18" fillId="0" borderId="20" xfId="1038" applyNumberFormat="1" applyFont="1" applyBorder="1" applyAlignment="1">
      <alignment horizontal="right"/>
    </xf>
    <xf numFmtId="0" fontId="18" fillId="0" borderId="20" xfId="1038" applyFont="1" applyBorder="1" applyAlignment="1">
      <alignment horizontal="left"/>
    </xf>
    <xf numFmtId="0" fontId="18" fillId="0" borderId="22" xfId="1038" applyFont="1" applyBorder="1" applyAlignment="1">
      <alignment horizontal="left"/>
    </xf>
    <xf numFmtId="0" fontId="18" fillId="0" borderId="23" xfId="1038" applyFont="1" applyBorder="1" applyAlignment="1">
      <alignment horizontal="right"/>
    </xf>
    <xf numFmtId="0" fontId="18" fillId="0" borderId="32" xfId="1038" applyFont="1" applyBorder="1" applyAlignment="1">
      <alignment horizontal="left"/>
    </xf>
    <xf numFmtId="178" fontId="0" fillId="0" borderId="0" xfId="1038" applyNumberFormat="1" applyFont="1" applyAlignment="1"/>
    <xf numFmtId="0" fontId="18" fillId="4" borderId="1" xfId="1038" applyFill="1" applyBorder="1" applyAlignment="1"/>
    <xf numFmtId="0" fontId="18" fillId="4" borderId="1" xfId="1038" applyFill="1" applyBorder="1" applyAlignment="1">
      <alignment horizontal="center"/>
    </xf>
    <xf numFmtId="0" fontId="18" fillId="4" borderId="0" xfId="1038" applyFill="1" applyBorder="1" applyAlignment="1">
      <alignment horizontal="center"/>
    </xf>
    <xf numFmtId="0" fontId="0" fillId="6" borderId="1" xfId="1038" applyFont="1" applyFill="1" applyBorder="1" applyAlignment="1"/>
    <xf numFmtId="0" fontId="18" fillId="6" borderId="1" xfId="1038" applyFill="1" applyBorder="1" applyAlignment="1"/>
    <xf numFmtId="178" fontId="18" fillId="16" borderId="1" xfId="1038" applyNumberFormat="1" applyFill="1" applyBorder="1" applyAlignment="1"/>
    <xf numFmtId="0" fontId="18" fillId="5" borderId="0" xfId="1038" applyFill="1" applyBorder="1" applyAlignment="1"/>
    <xf numFmtId="0" fontId="18" fillId="4" borderId="0" xfId="1038" applyFill="1" applyBorder="1" applyAlignment="1"/>
    <xf numFmtId="0" fontId="0" fillId="0" borderId="0" xfId="1038" applyFont="1" applyAlignment="1"/>
    <xf numFmtId="178" fontId="18" fillId="0" borderId="1" xfId="1038" applyNumberFormat="1" applyFont="1" applyBorder="1" applyAlignment="1"/>
    <xf numFmtId="0" fontId="42" fillId="18" borderId="33" xfId="1038" applyFont="1" applyFill="1" applyBorder="1" applyAlignment="1">
      <alignment horizontal="center" vertical="center" wrapText="1"/>
    </xf>
    <xf numFmtId="0" fontId="42" fillId="18" borderId="34" xfId="1038" applyFont="1" applyFill="1" applyBorder="1" applyAlignment="1">
      <alignment horizontal="left" vertical="center" wrapText="1" indent="3"/>
    </xf>
    <xf numFmtId="0" fontId="42" fillId="18" borderId="34" xfId="1038" applyFont="1" applyFill="1" applyBorder="1" applyAlignment="1">
      <alignment horizontal="center" vertical="center" wrapText="1"/>
    </xf>
    <xf numFmtId="0" fontId="43" fillId="0" borderId="35" xfId="1038" applyFont="1" applyBorder="1" applyAlignment="1">
      <alignment horizontal="center" vertical="center" wrapText="1"/>
    </xf>
    <xf numFmtId="0" fontId="8" fillId="0" borderId="0" xfId="0" applyFont="1" applyFill="1" applyAlignment="1"/>
    <xf numFmtId="0" fontId="44" fillId="0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179" fontId="37" fillId="0" borderId="1" xfId="0" applyNumberFormat="1" applyFont="1" applyFill="1" applyBorder="1" applyAlignment="1" applyProtection="1">
      <alignment horizontal="right" vertical="center"/>
    </xf>
    <xf numFmtId="177" fontId="36" fillId="0" borderId="1" xfId="0" applyNumberFormat="1" applyFont="1" applyFill="1" applyBorder="1" applyAlignment="1">
      <alignment horizontal="center" vertical="center" wrapText="1"/>
    </xf>
    <xf numFmtId="180" fontId="36" fillId="0" borderId="1" xfId="0" applyNumberFormat="1" applyFont="1" applyFill="1" applyBorder="1" applyAlignment="1">
      <alignment horizontal="center" vertical="center" wrapText="1"/>
    </xf>
    <xf numFmtId="179" fontId="37" fillId="0" borderId="1" xfId="0" applyNumberFormat="1" applyFont="1" applyFill="1" applyBorder="1" applyAlignment="1" applyProtection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180" fontId="36" fillId="0" borderId="1" xfId="0" applyNumberFormat="1" applyFont="1" applyFill="1" applyBorder="1" applyAlignment="1">
      <alignment vertical="center" wrapText="1"/>
    </xf>
    <xf numFmtId="179" fontId="37" fillId="0" borderId="1" xfId="0" applyNumberFormat="1" applyFont="1" applyFill="1" applyBorder="1" applyAlignment="1" applyProtection="1">
      <alignment vertical="center"/>
    </xf>
    <xf numFmtId="0" fontId="45" fillId="0" borderId="1" xfId="0" applyNumberFormat="1" applyFont="1" applyFill="1" applyBorder="1" applyAlignment="1">
      <alignment horizontal="center" vertical="center"/>
    </xf>
    <xf numFmtId="0" fontId="45" fillId="4" borderId="1" xfId="0" applyNumberFormat="1" applyFont="1" applyFill="1" applyBorder="1" applyAlignment="1">
      <alignment horizontal="center" vertical="center"/>
    </xf>
    <xf numFmtId="0" fontId="46" fillId="0" borderId="1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left"/>
    </xf>
    <xf numFmtId="0" fontId="48" fillId="0" borderId="0" xfId="0" applyFont="1" applyFill="1" applyAlignment="1">
      <alignment horizontal="left" vertical="center"/>
    </xf>
    <xf numFmtId="0" fontId="48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49" fillId="0" borderId="12" xfId="0" applyFont="1" applyFill="1" applyBorder="1" applyAlignment="1">
      <alignment vertical="center" wrapText="1" shrinkToFi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0" fillId="0" borderId="1" xfId="0" applyFont="1" applyFill="1" applyBorder="1" applyAlignment="1">
      <alignment vertical="center" wrapText="1" shrinkToFit="1"/>
    </xf>
    <xf numFmtId="177" fontId="8" fillId="0" borderId="0" xfId="0" applyNumberFormat="1" applyFont="1" applyAlignment="1">
      <alignment vertical="center"/>
    </xf>
    <xf numFmtId="177" fontId="8" fillId="0" borderId="1" xfId="0" applyNumberFormat="1" applyFont="1" applyFill="1" applyBorder="1" applyAlignment="1">
      <alignment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51" fillId="0" borderId="0" xfId="0" applyFont="1"/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2" fillId="0" borderId="0" xfId="0" applyFont="1" applyAlignment="1">
      <alignment horizontal="left"/>
    </xf>
    <xf numFmtId="0" fontId="52" fillId="0" borderId="0" xfId="0" applyFont="1"/>
    <xf numFmtId="0" fontId="51" fillId="0" borderId="0" xfId="0" applyFont="1" applyAlignment="1">
      <alignment horizontal="center"/>
    </xf>
    <xf numFmtId="0" fontId="51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52" fillId="0" borderId="39" xfId="0" applyFont="1" applyBorder="1" applyAlignment="1">
      <alignment horizontal="center"/>
    </xf>
    <xf numFmtId="0" fontId="20" fillId="0" borderId="40" xfId="0" applyFont="1" applyBorder="1" applyAlignment="1">
      <alignment horizontal="left"/>
    </xf>
    <xf numFmtId="0" fontId="20" fillId="0" borderId="41" xfId="0" applyFont="1" applyBorder="1" applyAlignment="1">
      <alignment horizontal="left"/>
    </xf>
    <xf numFmtId="0" fontId="52" fillId="0" borderId="41" xfId="0" applyFont="1" applyBorder="1" applyAlignment="1">
      <alignment horizontal="left"/>
    </xf>
    <xf numFmtId="0" fontId="20" fillId="0" borderId="41" xfId="0" applyFont="1" applyBorder="1" applyAlignment="1">
      <alignment horizontal="left" wrapText="1"/>
    </xf>
    <xf numFmtId="0" fontId="52" fillId="0" borderId="42" xfId="0" applyFont="1" applyBorder="1" applyAlignment="1">
      <alignment horizontal="center"/>
    </xf>
    <xf numFmtId="0" fontId="20" fillId="0" borderId="43" xfId="0" applyFont="1" applyBorder="1" applyAlignment="1">
      <alignment horizontal="left"/>
    </xf>
    <xf numFmtId="0" fontId="20" fillId="0" borderId="44" xfId="0" applyFont="1" applyBorder="1" applyAlignment="1">
      <alignment horizontal="left"/>
    </xf>
    <xf numFmtId="0" fontId="52" fillId="0" borderId="45" xfId="0" applyFont="1" applyBorder="1" applyAlignment="1">
      <alignment horizontal="center"/>
    </xf>
    <xf numFmtId="0" fontId="52" fillId="0" borderId="45" xfId="0" applyFont="1" applyBorder="1" applyAlignment="1">
      <alignment horizontal="left"/>
    </xf>
    <xf numFmtId="0" fontId="20" fillId="0" borderId="46" xfId="0" applyFont="1" applyBorder="1" applyAlignment="1">
      <alignment horizontal="left"/>
    </xf>
    <xf numFmtId="0" fontId="52" fillId="0" borderId="46" xfId="0" applyFont="1" applyBorder="1" applyAlignment="1">
      <alignment horizontal="left"/>
    </xf>
    <xf numFmtId="0" fontId="52" fillId="0" borderId="40" xfId="0" applyFont="1" applyBorder="1" applyAlignment="1">
      <alignment horizontal="left"/>
    </xf>
    <xf numFmtId="0" fontId="52" fillId="0" borderId="43" xfId="0" applyFont="1" applyBorder="1" applyAlignment="1">
      <alignment horizontal="left"/>
    </xf>
    <xf numFmtId="0" fontId="52" fillId="0" borderId="44" xfId="0" applyFont="1" applyBorder="1" applyAlignment="1">
      <alignment horizontal="left"/>
    </xf>
    <xf numFmtId="0" fontId="20" fillId="0" borderId="0" xfId="0" applyFont="1" applyAlignment="1">
      <alignment horizontal="right"/>
    </xf>
    <xf numFmtId="0" fontId="10" fillId="6" borderId="1" xfId="1127" applyNumberFormat="1" applyFont="1" applyFill="1" applyBorder="1" applyAlignment="1" quotePrefix="1">
      <alignment horizontal="left" shrinkToFit="1"/>
    </xf>
    <xf numFmtId="0" fontId="10" fillId="6" borderId="1" xfId="1127" applyNumberFormat="1" applyFont="1" applyFill="1" applyBorder="1" applyAlignment="1" quotePrefix="1">
      <alignment horizontal="center" shrinkToFit="1"/>
    </xf>
    <xf numFmtId="0" fontId="10" fillId="6" borderId="1" xfId="1127" applyNumberFormat="1" applyFont="1" applyFill="1" applyBorder="1" applyAlignment="1" quotePrefix="1">
      <alignment horizontal="left" vertical="center" shrinkToFit="1"/>
    </xf>
    <xf numFmtId="0" fontId="10" fillId="6" borderId="1" xfId="1127" applyNumberFormat="1" applyFont="1" applyFill="1" applyBorder="1" applyAlignment="1" quotePrefix="1">
      <alignment horizontal="center" vertical="center" shrinkToFit="1"/>
    </xf>
  </cellXfs>
  <cellStyles count="14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2 14" xfId="49"/>
    <cellStyle name="40% - 强调文字颜色 1 13" xfId="50"/>
    <cellStyle name="强调文字颜色 2 3 2" xfId="51"/>
    <cellStyle name="60% - 强调文字颜色 1 11" xfId="52"/>
    <cellStyle name="40% - 强调文字颜色 2 14 2" xfId="53"/>
    <cellStyle name="20% - 强调文字颜色 1 13 2" xfId="54"/>
    <cellStyle name="60% - 强调文字颜色 3 15 2" xfId="55"/>
    <cellStyle name="警告文本 14" xfId="56"/>
    <cellStyle name="20% - 强调文字颜色 6 14 2" xfId="57"/>
    <cellStyle name="??_x0011_?_x0010_? 3 2 2" xfId="58"/>
    <cellStyle name="常规 7 3" xfId="59"/>
    <cellStyle name="差 11 2" xfId="60"/>
    <cellStyle name="强调文字颜色 1 8" xfId="61"/>
    <cellStyle name="?? 2 2" xfId="62"/>
    <cellStyle name="计算 2" xfId="63"/>
    <cellStyle name="20% - 强调文字颜色 1 11" xfId="64"/>
    <cellStyle name="40% - 强调文字颜色 2 12" xfId="65"/>
    <cellStyle name="60% - 强调文字颜色 3 13" xfId="66"/>
    <cellStyle name="40% - 强调文字颜色 6 4 2" xfId="67"/>
    <cellStyle name="20% - 强调文字颜色 4 5" xfId="68"/>
    <cellStyle name="60% - 强调文字颜色 2 3" xfId="69"/>
    <cellStyle name="注释 13" xfId="70"/>
    <cellStyle name="好 14" xfId="71"/>
    <cellStyle name="常规 6" xfId="72"/>
    <cellStyle name="差 15 2" xfId="73"/>
    <cellStyle name="40% - 强调文字颜色 3 9" xfId="74"/>
    <cellStyle name="标题 1 14 2" xfId="75"/>
    <cellStyle name="百分比 7" xfId="76"/>
    <cellStyle name="解释性文本 2 2" xfId="77"/>
    <cellStyle name="?? 10" xfId="78"/>
    <cellStyle name="20% - 强调文字颜色 4 4 2" xfId="79"/>
    <cellStyle name="60% - 强调文字颜色 4 11" xfId="80"/>
    <cellStyle name="40% - 强调文字颜色 3 10" xfId="81"/>
    <cellStyle name="60% - 强调文字颜色 6 8" xfId="82"/>
    <cellStyle name="60% - 强调文字颜色 2 2 2" xfId="83"/>
    <cellStyle name="强调文字颜色 2 13" xfId="84"/>
    <cellStyle name="标题 1 5 2" xfId="85"/>
    <cellStyle name="常规 2 2 9 2" xfId="86"/>
    <cellStyle name="百分比 4" xfId="87"/>
    <cellStyle name="强调文字颜色 5 8 2" xfId="88"/>
    <cellStyle name="60% - 强调文字颜色 6 8 2" xfId="89"/>
    <cellStyle name="差 7" xfId="90"/>
    <cellStyle name="0,0_x000d__x000a_NA_x000d__x000a_" xfId="91"/>
    <cellStyle name="百分比 5" xfId="92"/>
    <cellStyle name="60% - 强调文字颜色 4 11 2" xfId="93"/>
    <cellStyle name="40% - 强调文字颜色 3 10 2" xfId="94"/>
    <cellStyle name="适中 14 2" xfId="95"/>
    <cellStyle name="40% - 强调文字颜色 1 8 2" xfId="96"/>
    <cellStyle name="40% - 强调文字颜色 3 8" xfId="97"/>
    <cellStyle name="百分比 6" xfId="98"/>
    <cellStyle name="40% - 强调文字颜色 6 6 2" xfId="99"/>
    <cellStyle name="20% - 强调文字颜色 2 4 2" xfId="100"/>
    <cellStyle name="常规_设计模板(FTTH模板)" xfId="101"/>
    <cellStyle name="?? 2" xfId="102"/>
    <cellStyle name="40% - 强调文字颜色 4 2" xfId="103"/>
    <cellStyle name="输入 9 2" xfId="104"/>
    <cellStyle name="60% - 强调文字颜色 1 7 2" xfId="105"/>
    <cellStyle name="20% - 强调文字颜色 3 9 2" xfId="106"/>
    <cellStyle name="60% - 强调文字颜色 3 10 2" xfId="107"/>
    <cellStyle name="标题 2 11" xfId="108"/>
    <cellStyle name="百分比 12" xfId="109"/>
    <cellStyle name="40% - 强调文字颜色 5 7" xfId="110"/>
    <cellStyle name="40% - 强调文字颜色 6 5" xfId="111"/>
    <cellStyle name="差 12" xfId="112"/>
    <cellStyle name="20% - 强调文字颜色 3 3" xfId="113"/>
    <cellStyle name="适中 8" xfId="114"/>
    <cellStyle name="20% - 强调文字颜色 5 14" xfId="115"/>
    <cellStyle name="40% - 强调文字颜色 6 15" xfId="116"/>
    <cellStyle name="20% - 强调文字颜色 4 7 2" xfId="117"/>
    <cellStyle name="输出 5" xfId="118"/>
    <cellStyle name="60% - 强调文字颜色 2 5 2" xfId="119"/>
    <cellStyle name="标题 4 5 2" xfId="120"/>
    <cellStyle name="40% - 强调文字颜色 4 3 2" xfId="121"/>
    <cellStyle name="60% - 强调文字颜色 6 5 2" xfId="122"/>
    <cellStyle name="标题 1 4 2" xfId="123"/>
    <cellStyle name="常规 2 2 8 2" xfId="124"/>
    <cellStyle name="适中 8 2" xfId="125"/>
    <cellStyle name="20% - 强调文字颜色 3 3 2" xfId="126"/>
    <cellStyle name="适中 2" xfId="127"/>
    <cellStyle name="20% - 强调文字颜色 5 14 2" xfId="128"/>
    <cellStyle name="40% - 强调文字颜色 6 15 2" xfId="129"/>
    <cellStyle name="强调文字颜色 3 14 2" xfId="130"/>
    <cellStyle name="常规 2 2 11 2" xfId="131"/>
    <cellStyle name="强调文字颜色 1 13 2" xfId="132"/>
    <cellStyle name="?? 11" xfId="133"/>
    <cellStyle name="?? 12" xfId="134"/>
    <cellStyle name="注释 7" xfId="135"/>
    <cellStyle name="常规 9 2 2" xfId="136"/>
    <cellStyle name="40% - 强调文字颜色 1 3 2" xfId="137"/>
    <cellStyle name="?? 3 2" xfId="138"/>
    <cellStyle name="强调文字颜色 2 8" xfId="139"/>
    <cellStyle name="?? 3" xfId="140"/>
    <cellStyle name="?? 12 2" xfId="141"/>
    <cellStyle name="标题 3 10" xfId="142"/>
    <cellStyle name="_表三(甲)" xfId="143"/>
    <cellStyle name="?? 13" xfId="144"/>
    <cellStyle name="注释 8" xfId="145"/>
    <cellStyle name="60% - 强调文字颜色 1 15 2" xfId="146"/>
    <cellStyle name="强调文字颜色 5 11 2" xfId="147"/>
    <cellStyle name="??" xfId="148"/>
    <cellStyle name="?? 10 2" xfId="149"/>
    <cellStyle name="?? 11 2" xfId="150"/>
    <cellStyle name="标题 1 8 2" xfId="151"/>
    <cellStyle name="?? 4" xfId="152"/>
    <cellStyle name="常规 33" xfId="153"/>
    <cellStyle name="_省公司-设计模板（FTTH修改版）" xfId="154"/>
    <cellStyle name="强调文字颜色 3 8" xfId="155"/>
    <cellStyle name="常规 2 15" xfId="156"/>
    <cellStyle name="常规_Sheet4" xfId="157"/>
    <cellStyle name="?? 4 2" xfId="158"/>
    <cellStyle name="常规 2 4 3 2" xfId="159"/>
    <cellStyle name="?? 5" xfId="160"/>
    <cellStyle name="?? 5 2" xfId="161"/>
    <cellStyle name="强调文字颜色 4 8" xfId="162"/>
    <cellStyle name="输入 10" xfId="163"/>
    <cellStyle name="?? 6" xfId="164"/>
    <cellStyle name="20% - 强调文字颜色 2 3 2" xfId="165"/>
    <cellStyle name="60% - 强调文字颜色 2 10" xfId="166"/>
    <cellStyle name="?? 6 2" xfId="167"/>
    <cellStyle name="强调文字颜色 5 8" xfId="168"/>
    <cellStyle name="60% - 强调文字颜色 2 10 2" xfId="169"/>
    <cellStyle name="?? 7" xfId="170"/>
    <cellStyle name="40% - 强调文字颜色 1 10" xfId="171"/>
    <cellStyle name="60% - 强调文字颜色 2 11" xfId="172"/>
    <cellStyle name="?? 7 2" xfId="173"/>
    <cellStyle name="强调文字颜色 6 8" xfId="174"/>
    <cellStyle name="40% - 强调文字颜色 1 10 2" xfId="175"/>
    <cellStyle name="60% - 强调文字颜色 2 11 2" xfId="176"/>
    <cellStyle name="常规 2 2 2" xfId="177"/>
    <cellStyle name="60% - 强调文字颜色 3 8 2" xfId="178"/>
    <cellStyle name="汇总 15 2" xfId="179"/>
    <cellStyle name="?? 8" xfId="180"/>
    <cellStyle name="40% - 强调文字颜色 1 11" xfId="181"/>
    <cellStyle name="60% - 强调文字颜色 2 12" xfId="182"/>
    <cellStyle name="常规 2 2 2 2" xfId="183"/>
    <cellStyle name="?? 8 2" xfId="184"/>
    <cellStyle name="40% - 强调文字颜色 1 11 2" xfId="185"/>
    <cellStyle name="60% - 强调文字颜色 2 12 2" xfId="186"/>
    <cellStyle name="常规 2 2 3" xfId="187"/>
    <cellStyle name="?? 9" xfId="188"/>
    <cellStyle name="40% - 强调文字颜色 1 12" xfId="189"/>
    <cellStyle name="60% - 强调文字颜色 2 13" xfId="190"/>
    <cellStyle name="常规 2 2 3 2" xfId="191"/>
    <cellStyle name="?? 9 2" xfId="192"/>
    <cellStyle name="40% - 强调文字颜色 1 12 2" xfId="193"/>
    <cellStyle name="60% - 强调文字颜色 2 13 2" xfId="194"/>
    <cellStyle name="强调文字颜色 1 7 2" xfId="195"/>
    <cellStyle name="60% - 强调文字颜色 5 10" xfId="196"/>
    <cellStyle name="??_x0011_?_x0010_?" xfId="197"/>
    <cellStyle name="??_x0011_?_x0010_? 8" xfId="198"/>
    <cellStyle name="40% - 强调文字颜色 2 2" xfId="199"/>
    <cellStyle name="??_x0011_?_x0010_? 10" xfId="200"/>
    <cellStyle name="20% - 强调文字颜色 2 5" xfId="201"/>
    <cellStyle name="??_x0011_?_x0010_? 10 2" xfId="202"/>
    <cellStyle name="千位[0]_laroux" xfId="203"/>
    <cellStyle name="20% - 强调文字颜色 2 5 2" xfId="204"/>
    <cellStyle name="??_x0011_?_x0010_? 11" xfId="205"/>
    <cellStyle name="20% - 强调文字颜色 2 6" xfId="206"/>
    <cellStyle name="??_x0011_?_x0010_? 11 2" xfId="207"/>
    <cellStyle name="20% - 强调文字颜色 1 9" xfId="208"/>
    <cellStyle name="20% - 强调文字颜色 2 6 2" xfId="209"/>
    <cellStyle name="??_x0011_?_x0010_? 12" xfId="210"/>
    <cellStyle name="20% - 强调文字颜色 2 7" xfId="211"/>
    <cellStyle name="??_x0011_?_x0010_? 14" xfId="212"/>
    <cellStyle name="20% - 强调文字颜色 2 7 2" xfId="213"/>
    <cellStyle name="??_x0011_?_x0010_? 12 2" xfId="214"/>
    <cellStyle name="20% - 强调文字颜色 2 9" xfId="215"/>
    <cellStyle name="??_x0011_?_x0010_? 13" xfId="216"/>
    <cellStyle name="样式 1" xfId="217"/>
    <cellStyle name="20% - 强调文字颜色 2 8" xfId="218"/>
    <cellStyle name="60% - 强调文字颜色 1 7" xfId="219"/>
    <cellStyle name="样式 1 2" xfId="220"/>
    <cellStyle name="20% - 强调文字颜色 2 8 2" xfId="221"/>
    <cellStyle name="??_x0011_?_x0010_? 13 2" xfId="222"/>
    <cellStyle name="20% - 强调文字颜色 3 9" xfId="223"/>
    <cellStyle name="60% - 强调文字颜色 3 10" xfId="224"/>
    <cellStyle name="链接单元格 11" xfId="225"/>
    <cellStyle name="60% - 强调文字颜色 5 10 2" xfId="226"/>
    <cellStyle name="??_x0011_?_x0010_? 2" xfId="227"/>
    <cellStyle name="??_x0011_?_x0010_? 8 2" xfId="228"/>
    <cellStyle name="40% - 强调文字颜色 2 2 2" xfId="229"/>
    <cellStyle name="链接单元格 11 2" xfId="230"/>
    <cellStyle name="??_x0011_?_x0010_? 2 2" xfId="231"/>
    <cellStyle name="??_x0011_?_x0010_? 2 2 2" xfId="232"/>
    <cellStyle name="??_x0011_?_x0010_? 2 3" xfId="233"/>
    <cellStyle name="链接单元格 12" xfId="234"/>
    <cellStyle name="??_x0011_?_x0010_? 3" xfId="235"/>
    <cellStyle name="链接单元格 12 2" xfId="236"/>
    <cellStyle name="??_x0011_?_x0010_? 3 2" xfId="237"/>
    <cellStyle name="20% - 强调文字颜色 6 14" xfId="238"/>
    <cellStyle name="??_x0011_?_x0010_? 3 3" xfId="239"/>
    <cellStyle name="60% - 强调文字颜色 6 2" xfId="240"/>
    <cellStyle name="20% - 强调文字颜色 6 15" xfId="241"/>
    <cellStyle name="链接单元格 13" xfId="242"/>
    <cellStyle name="标题 2 13 2" xfId="243"/>
    <cellStyle name="??_x0011_?_x0010_? 4" xfId="244"/>
    <cellStyle name="40% - 强调文字颜色 5 9 2" xfId="245"/>
    <cellStyle name="链接单元格 13 2" xfId="246"/>
    <cellStyle name="??_x0011_?_x0010_? 4 2" xfId="247"/>
    <cellStyle name="链接单元格 14" xfId="248"/>
    <cellStyle name="??_x0011_?_x0010_? 5" xfId="249"/>
    <cellStyle name="链接单元格 14 2" xfId="250"/>
    <cellStyle name="??_x0011_?_x0010_? 5 2" xfId="251"/>
    <cellStyle name="链接单元格 15" xfId="252"/>
    <cellStyle name="??_x0011_?_x0010_? 6" xfId="253"/>
    <cellStyle name="链接单元格 15 2" xfId="254"/>
    <cellStyle name="??_x0011_?_x0010_? 6 2" xfId="255"/>
    <cellStyle name="标题 3 11 2" xfId="256"/>
    <cellStyle name="??_x0011_?_x0010_? 7" xfId="257"/>
    <cellStyle name="20% - 强调文字颜色 1 2 2" xfId="258"/>
    <cellStyle name="??_x0011_?_x0010_? 7 2" xfId="259"/>
    <cellStyle name="20% - 强调文字颜色 4 9 2" xfId="260"/>
    <cellStyle name="60% - 强调文字颜色 5 11" xfId="261"/>
    <cellStyle name="40% - 强调文字颜色 4 10" xfId="262"/>
    <cellStyle name="40% - 强调文字颜色 2 3" xfId="263"/>
    <cellStyle name="??_x0011_?_x0010_? 9" xfId="264"/>
    <cellStyle name="60% - 强调文字颜色 2 7 2" xfId="265"/>
    <cellStyle name="??_x0011_?_x0010_? 9 2" xfId="266"/>
    <cellStyle name="40% - 强调文字颜色 2 3 2" xfId="267"/>
    <cellStyle name="60% - 强调文字颜色 5 11 2" xfId="268"/>
    <cellStyle name="40% - 强调文字颜色 4 10 2" xfId="269"/>
    <cellStyle name="_ET_STYLE_NoName_00_" xfId="270"/>
    <cellStyle name="标题 5 2" xfId="271"/>
    <cellStyle name="_表四" xfId="272"/>
    <cellStyle name="60% - 强调文字颜色 6 15 2" xfId="273"/>
    <cellStyle name="0,0_x000d__x000a_NA_x000d__x000a_ 6" xfId="274"/>
    <cellStyle name="20% - 强调文字颜色 4 13 2" xfId="275"/>
    <cellStyle name="40% - 强调文字颜色 5 14 2" xfId="276"/>
    <cellStyle name="标题 3 7" xfId="277"/>
    <cellStyle name="0,0_x000d__x000a_NA_x000d__x000a_ 6 2" xfId="278"/>
    <cellStyle name="标题 3 7 2" xfId="279"/>
    <cellStyle name="0,0_x000d__x000a_NA_x000d__x000a_ 6 2 2" xfId="280"/>
    <cellStyle name="60% - 强调文字颜色 4 6" xfId="281"/>
    <cellStyle name="20% - 强调文字颜色 6 8" xfId="282"/>
    <cellStyle name="标题 3 8" xfId="283"/>
    <cellStyle name="0,0_x000d__x000a_NA_x000d__x000a_ 6 3" xfId="284"/>
    <cellStyle name="标题 3 8 2" xfId="285"/>
    <cellStyle name="0,0_x000d__x000a_NA_x000d__x000a_ 6 3 2" xfId="286"/>
    <cellStyle name="60% - 强调文字颜色 5 6" xfId="287"/>
    <cellStyle name="标题 3 9" xfId="288"/>
    <cellStyle name="计算 9 2" xfId="289"/>
    <cellStyle name="0,0_x000d__x000a_NA_x000d__x000a_ 6 4" xfId="290"/>
    <cellStyle name="20% - 强调文字颜色 5 12 2" xfId="291"/>
    <cellStyle name="40% - 强调文字颜色 6 13 2" xfId="292"/>
    <cellStyle name="强调文字颜色 3 6 2" xfId="293"/>
    <cellStyle name="常规 2 13 2" xfId="294"/>
    <cellStyle name="0,0_x000d__x000a_NA_x000d__x000a_ 6 5" xfId="295"/>
    <cellStyle name="常规 2 7 2" xfId="296"/>
    <cellStyle name="60% - 强调文字颜色 1 9" xfId="297"/>
    <cellStyle name="20% - 强调文字颜色 1 10" xfId="298"/>
    <cellStyle name="40% - 强调文字颜色 2 11" xfId="299"/>
    <cellStyle name="60% - 强调文字颜色 3 12" xfId="300"/>
    <cellStyle name="强调文字颜色 4 4 2" xfId="301"/>
    <cellStyle name="常规 2 2 14" xfId="302"/>
    <cellStyle name="60% - 强调文字颜色 1 9 2" xfId="303"/>
    <cellStyle name="20% - 强调文字颜色 1 10 2" xfId="304"/>
    <cellStyle name="40% - 强调文字颜色 2 11 2" xfId="305"/>
    <cellStyle name="60% - 强调文字颜色 3 12 2" xfId="306"/>
    <cellStyle name="百分比 2" xfId="307"/>
    <cellStyle name="60% - 强调文字颜色 3 13 2" xfId="308"/>
    <cellStyle name="20% - 强调文字颜色 1 11 2" xfId="309"/>
    <cellStyle name="40% - 强调文字颜色 2 12 2" xfId="310"/>
    <cellStyle name="60% - 强调文字颜色 3 14" xfId="311"/>
    <cellStyle name="20% - 强调文字颜色 1 12" xfId="312"/>
    <cellStyle name="40% - 强调文字颜色 2 13" xfId="313"/>
    <cellStyle name="60% - 强调文字颜色 3 14 2" xfId="314"/>
    <cellStyle name="20% - 强调文字颜色 1 12 2" xfId="315"/>
    <cellStyle name="40% - 强调文字颜色 2 13 2" xfId="316"/>
    <cellStyle name="60% - 强调文字颜色 3 15" xfId="317"/>
    <cellStyle name="20% - 强调文字颜色 1 13" xfId="318"/>
    <cellStyle name="40% - 强调文字颜色 2 14" xfId="319"/>
    <cellStyle name="20% - 强调文字颜色 1 14" xfId="320"/>
    <cellStyle name="40% - 强调文字颜色 2 15" xfId="321"/>
    <cellStyle name="20% - 强调文字颜色 1 14 2" xfId="322"/>
    <cellStyle name="40% - 强调文字颜色 2 15 2" xfId="323"/>
    <cellStyle name="20% - 强调文字颜色 1 15" xfId="324"/>
    <cellStyle name="汇总 4 2" xfId="325"/>
    <cellStyle name="20% - 强调文字颜色 1 15 2" xfId="326"/>
    <cellStyle name="20% - 强调文字颜色 1 2" xfId="327"/>
    <cellStyle name="20% - 强调文字颜色 1 3" xfId="328"/>
    <cellStyle name="20% - 强调文字颜色 1 3 2" xfId="329"/>
    <cellStyle name="20% - 强调文字颜色 1 4" xfId="330"/>
    <cellStyle name="40% - 强调文字颜色 3 6 2" xfId="331"/>
    <cellStyle name="20% - 强调文字颜色 1 4 2" xfId="332"/>
    <cellStyle name="20% - 强调文字颜色 1 5" xfId="333"/>
    <cellStyle name="20% - 强调文字颜色 1 5 2" xfId="334"/>
    <cellStyle name="20% - 强调文字颜色 1 6" xfId="335"/>
    <cellStyle name="20% - 强调文字颜色 1 6 2" xfId="336"/>
    <cellStyle name="20% - 强调文字颜色 1 7" xfId="337"/>
    <cellStyle name="20% - 强调文字颜色 1 7 2" xfId="338"/>
    <cellStyle name="20% - 强调文字颜色 1 8" xfId="339"/>
    <cellStyle name="标题 1 8" xfId="340"/>
    <cellStyle name="20% - 强调文字颜色 1 8 2" xfId="341"/>
    <cellStyle name="标题 2 8" xfId="342"/>
    <cellStyle name="20% - 强调文字颜色 1 9 2" xfId="343"/>
    <cellStyle name="60% - 强调文字颜色 4 12" xfId="344"/>
    <cellStyle name="20% - 强调文字颜色 2 10" xfId="345"/>
    <cellStyle name="40% - 强调文字颜色 3 11" xfId="346"/>
    <cellStyle name="强调文字颜色 4 9 2" xfId="347"/>
    <cellStyle name="输入 11 2" xfId="348"/>
    <cellStyle name="60% - 强调文字颜色 4 12 2" xfId="349"/>
    <cellStyle name="20% - 强调文字颜色 2 10 2" xfId="350"/>
    <cellStyle name="40% - 强调文字颜色 3 11 2" xfId="351"/>
    <cellStyle name="60% - 强调文字颜色 4 13" xfId="352"/>
    <cellStyle name="20% - 强调文字颜色 2 11" xfId="353"/>
    <cellStyle name="40% - 强调文字颜色 3 12" xfId="354"/>
    <cellStyle name="60% - 强调文字颜色 4 13 2" xfId="355"/>
    <cellStyle name="20% - 强调文字颜色 2 11 2" xfId="356"/>
    <cellStyle name="40% - 强调文字颜色 3 12 2" xfId="357"/>
    <cellStyle name="60% - 强调文字颜色 1 14" xfId="358"/>
    <cellStyle name="60% - 强调文字颜色 4 14" xfId="359"/>
    <cellStyle name="20% - 强调文字颜色 2 12" xfId="360"/>
    <cellStyle name="40% - 强调文字颜色 3 13" xfId="361"/>
    <cellStyle name="60% - 强调文字颜色 4 14 2" xfId="362"/>
    <cellStyle name="20% - 强调文字颜色 2 12 2" xfId="363"/>
    <cellStyle name="40% - 强调文字颜色 3 13 2" xfId="364"/>
    <cellStyle name="常规 2 2 10 2" xfId="365"/>
    <cellStyle name="强调文字颜色 1 12 2" xfId="366"/>
    <cellStyle name="60% - 强调文字颜色 4 15" xfId="367"/>
    <cellStyle name="20% - 强调文字颜色 2 13" xfId="368"/>
    <cellStyle name="40% - 强调文字颜色 3 14" xfId="369"/>
    <cellStyle name="60% - 强调文字颜色 4 15 2" xfId="370"/>
    <cellStyle name="20% - 强调文字颜色 2 13 2" xfId="371"/>
    <cellStyle name="40% - 强调文字颜色 3 14 2" xfId="372"/>
    <cellStyle name="40% - 强调文字颜色 1 2 2" xfId="373"/>
    <cellStyle name="20% - 强调文字颜色 2 14" xfId="374"/>
    <cellStyle name="40% - 强调文字颜色 3 15" xfId="375"/>
    <cellStyle name="20% - 强调文字颜色 2 14 2" xfId="376"/>
    <cellStyle name="40% - 强调文字颜色 3 15 2" xfId="377"/>
    <cellStyle name="20% - 强调文字颜色 2 15" xfId="378"/>
    <cellStyle name="汇总 9 2" xfId="379"/>
    <cellStyle name="60% - 强调文字颜色 1 14 2" xfId="380"/>
    <cellStyle name="20% - 强调文字颜色 2 15 2" xfId="381"/>
    <cellStyle name="20% - 强调文字颜色 2 2" xfId="382"/>
    <cellStyle name="20% - 强调文字颜色 2 2 2" xfId="383"/>
    <cellStyle name="20% - 强调文字颜色 2 3" xfId="384"/>
    <cellStyle name="20% - 强调文字颜色 2 4" xfId="385"/>
    <cellStyle name="40% - 强调文字颜色 3 7 2" xfId="386"/>
    <cellStyle name="20% - 强调文字颜色 2 9 2" xfId="387"/>
    <cellStyle name="20% - 强调文字颜色 4 9" xfId="388"/>
    <cellStyle name="60% - 强调文字颜色 2 7" xfId="389"/>
    <cellStyle name="40% - 强调文字颜色 2 4" xfId="390"/>
    <cellStyle name="60% - 强调文字颜色 5 12" xfId="391"/>
    <cellStyle name="20% - 强调文字颜色 3 10" xfId="392"/>
    <cellStyle name="40% - 强调文字颜色 4 11" xfId="393"/>
    <cellStyle name="40% - 强调文字颜色 2 4 2" xfId="394"/>
    <cellStyle name="60% - 强调文字颜色 5 12 2" xfId="395"/>
    <cellStyle name="20% - 强调文字颜色 3 10 2" xfId="396"/>
    <cellStyle name="40% - 强调文字颜色 4 11 2" xfId="397"/>
    <cellStyle name="40% - 强调文字颜色 2 5" xfId="398"/>
    <cellStyle name="60% - 强调文字颜色 5 13" xfId="399"/>
    <cellStyle name="20% - 强调文字颜色 3 11" xfId="400"/>
    <cellStyle name="40% - 强调文字颜色 4 12" xfId="401"/>
    <cellStyle name="差 11" xfId="402"/>
    <cellStyle name="40% - 强调文字颜色 2 5 2" xfId="403"/>
    <cellStyle name="60% - 强调文字颜色 5 13 2" xfId="404"/>
    <cellStyle name="20% - 强调文字颜色 3 11 2" xfId="405"/>
    <cellStyle name="40% - 强调文字颜色 4 12 2" xfId="406"/>
    <cellStyle name="40% - 强调文字颜色 2 6" xfId="407"/>
    <cellStyle name="60% - 强调文字颜色 5 14" xfId="408"/>
    <cellStyle name="20% - 强调文字颜色 3 12" xfId="409"/>
    <cellStyle name="40% - 强调文字颜色 4 13" xfId="410"/>
    <cellStyle name="40% - 强调文字颜色 2 6 2" xfId="411"/>
    <cellStyle name="输出 11 2" xfId="412"/>
    <cellStyle name="标题 11" xfId="413"/>
    <cellStyle name="60% - 强调文字颜色 5 14 2" xfId="414"/>
    <cellStyle name="20% - 强调文字颜色 3 12 2" xfId="415"/>
    <cellStyle name="40% - 强调文字颜色 4 13 2" xfId="416"/>
    <cellStyle name="40% - 强调文字颜色 2 7" xfId="417"/>
    <cellStyle name="常规 2 2 15 2" xfId="418"/>
    <cellStyle name="输出 12" xfId="419"/>
    <cellStyle name="60% - 强调文字颜色 5 15" xfId="420"/>
    <cellStyle name="20% - 强调文字颜色 3 13" xfId="421"/>
    <cellStyle name="40% - 强调文字颜色 4 14" xfId="422"/>
    <cellStyle name="40% - 强调文字颜色 2 7 2" xfId="423"/>
    <cellStyle name="60% - 强调文字颜色 5 15 2" xfId="424"/>
    <cellStyle name="20% - 强调文字颜色 3 13 2" xfId="425"/>
    <cellStyle name="40% - 强调文字颜色 4 14 2" xfId="426"/>
    <cellStyle name="40% - 强调文字颜色 1 7 2" xfId="427"/>
    <cellStyle name="40% - 强调文字颜色 2 8" xfId="428"/>
    <cellStyle name="20% - 强调文字颜色 3 14" xfId="429"/>
    <cellStyle name="40% - 强调文字颜色 4 15" xfId="430"/>
    <cellStyle name="常规 2 2 7" xfId="431"/>
    <cellStyle name="标题 1 3" xfId="432"/>
    <cellStyle name="40% - 强调文字颜色 2 8 2" xfId="433"/>
    <cellStyle name="20% - 强调文字颜色 3 14 2" xfId="434"/>
    <cellStyle name="40% - 强调文字颜色 4 15 2" xfId="435"/>
    <cellStyle name="20% - 强调文字颜色 3 15" xfId="436"/>
    <cellStyle name="好_表三乙" xfId="437"/>
    <cellStyle name="40% - 强调文字颜色 2 9" xfId="438"/>
    <cellStyle name="20% - 强调文字颜色 3 15 2" xfId="439"/>
    <cellStyle name="标题 2 3" xfId="440"/>
    <cellStyle name="40% - 强调文字颜色 2 9 2" xfId="441"/>
    <cellStyle name="20% - 强调文字颜色 3 2" xfId="442"/>
    <cellStyle name="适中 7" xfId="443"/>
    <cellStyle name="20% - 强调文字颜色 5 13" xfId="444"/>
    <cellStyle name="40% - 强调文字颜色 6 14" xfId="445"/>
    <cellStyle name="输出 3 2" xfId="446"/>
    <cellStyle name="标题 4 9" xfId="447"/>
    <cellStyle name="20% - 强调文字颜色 3 2 2" xfId="448"/>
    <cellStyle name="适中 7 2" xfId="449"/>
    <cellStyle name="20% - 强调文字颜色 5 13 2" xfId="450"/>
    <cellStyle name="40% - 强调文字颜色 6 14 2" xfId="451"/>
    <cellStyle name="检查单元格 7" xfId="452"/>
    <cellStyle name="20% - 强调文字颜色 3 4" xfId="453"/>
    <cellStyle name="适中 9" xfId="454"/>
    <cellStyle name="40% - 强调文字颜色 3 8 2" xfId="455"/>
    <cellStyle name="20% - 强调文字颜色 5 15" xfId="456"/>
    <cellStyle name="60% - 强调文字颜色 1 2" xfId="457"/>
    <cellStyle name="20% - 强调文字颜色 3 4 2" xfId="458"/>
    <cellStyle name="适中 9 2" xfId="459"/>
    <cellStyle name="20% - 强调文字颜色 5 15 2" xfId="460"/>
    <cellStyle name="60% - 强调文字颜色 1 2 2" xfId="461"/>
    <cellStyle name="20% - 强调文字颜色 3 5" xfId="462"/>
    <cellStyle name="差 14 2" xfId="463"/>
    <cellStyle name="60% - 强调文字颜色 1 3" xfId="464"/>
    <cellStyle name="20% - 强调文字颜色 3 5 2" xfId="465"/>
    <cellStyle name="常规 2 18" xfId="466"/>
    <cellStyle name="60% - 强调文字颜色 1 3 2" xfId="467"/>
    <cellStyle name="20% - 强调文字颜色 3 6" xfId="468"/>
    <cellStyle name="60% - 强调文字颜色 1 4" xfId="469"/>
    <cellStyle name="20% - 强调文字颜色 3 6 2" xfId="470"/>
    <cellStyle name="输入 13" xfId="471"/>
    <cellStyle name="60% - 强调文字颜色 1 4 2" xfId="472"/>
    <cellStyle name="20% - 强调文字颜色 3 7" xfId="473"/>
    <cellStyle name="60% - 强调文字颜色 1 5" xfId="474"/>
    <cellStyle name="20% - 强调文字颜色 3 7 2" xfId="475"/>
    <cellStyle name="60% - 强调文字颜色 1 5 2" xfId="476"/>
    <cellStyle name="20% - 强调文字颜色 3 8" xfId="477"/>
    <cellStyle name="标题 3 4 2" xfId="478"/>
    <cellStyle name="60% - 强调文字颜色 1 6" xfId="479"/>
    <cellStyle name="20% - 强调文字颜色 3 8 2" xfId="480"/>
    <cellStyle name="60% - 强调文字颜色 1 6 2" xfId="481"/>
    <cellStyle name="20% - 强调文字颜色 6 5 2" xfId="482"/>
    <cellStyle name="60% - 强调文字颜色 6 12" xfId="483"/>
    <cellStyle name="20% - 强调文字颜色 4 10" xfId="484"/>
    <cellStyle name="40% - 强调文字颜色 5 11" xfId="485"/>
    <cellStyle name="标题 14" xfId="486"/>
    <cellStyle name="60% - 强调文字颜色 6 12 2" xfId="487"/>
    <cellStyle name="20% - 强调文字颜色 4 10 2" xfId="488"/>
    <cellStyle name="40% - 强调文字颜色 5 11 2" xfId="489"/>
    <cellStyle name="60% - 强调文字颜色 6 13" xfId="490"/>
    <cellStyle name="20% - 强调文字颜色 4 11" xfId="491"/>
    <cellStyle name="40% - 强调文字颜色 5 12" xfId="492"/>
    <cellStyle name="常规 10" xfId="493"/>
    <cellStyle name="60% - 强调文字颜色 6 13 2" xfId="494"/>
    <cellStyle name="20% - 强调文字颜色 4 11 2" xfId="495"/>
    <cellStyle name="40% - 强调文字颜色 5 12 2" xfId="496"/>
    <cellStyle name="60% - 强调文字颜色 6 14" xfId="497"/>
    <cellStyle name="20% - 强调文字颜色 4 12" xfId="498"/>
    <cellStyle name="40% - 强调文字颜色 5 13" xfId="499"/>
    <cellStyle name="60% - 强调文字颜色 6 14 2" xfId="500"/>
    <cellStyle name="20% - 强调文字颜色 4 12 2" xfId="501"/>
    <cellStyle name="40% - 强调文字颜色 5 13 2" xfId="502"/>
    <cellStyle name="60% - 强调文字颜色 6 15" xfId="503"/>
    <cellStyle name="20% - 强调文字颜色 4 13" xfId="504"/>
    <cellStyle name="40% - 强调文字颜色 5 14" xfId="505"/>
    <cellStyle name="20% - 强调文字颜色 4 14" xfId="506"/>
    <cellStyle name="40% - 强调文字颜色 5 15" xfId="507"/>
    <cellStyle name="20% - 强调文字颜色 4 14 2" xfId="508"/>
    <cellStyle name="40% - 强调文字颜色 5 15 2" xfId="509"/>
    <cellStyle name="常规 30" xfId="510"/>
    <cellStyle name="40% - 强调文字颜色 3 3 2" xfId="511"/>
    <cellStyle name="20% - 强调文字颜色 4 15" xfId="512"/>
    <cellStyle name="20% - 强调文字颜色 4 15 2" xfId="513"/>
    <cellStyle name="20% - 强调文字颜色 4 2" xfId="514"/>
    <cellStyle name="20% - 强调文字颜色 4 2 2" xfId="515"/>
    <cellStyle name="20% - 强调文字颜色 4 3" xfId="516"/>
    <cellStyle name="20% - 强调文字颜色 4 3 2" xfId="517"/>
    <cellStyle name="60% - 强调文字颜色 2 2" xfId="518"/>
    <cellStyle name="40% - 强调文字颜色 3 9 2" xfId="519"/>
    <cellStyle name="20% - 强调文字颜色 4 4" xfId="520"/>
    <cellStyle name="60% - 强调文字颜色 2 3 2" xfId="521"/>
    <cellStyle name="注释 2" xfId="522"/>
    <cellStyle name="20% - 强调文字颜色 4 5 2" xfId="523"/>
    <cellStyle name="60% - 强调文字颜色 2 4" xfId="524"/>
    <cellStyle name="20% - 强调文字颜色 4 6" xfId="525"/>
    <cellStyle name="60% - 强调文字颜色 2 4 2" xfId="526"/>
    <cellStyle name="20% - 强调文字颜色 4 6 2" xfId="527"/>
    <cellStyle name="60% - 强调文字颜色 2 5" xfId="528"/>
    <cellStyle name="20% - 强调文字颜色 4 7" xfId="529"/>
    <cellStyle name="60% - 强调文字颜色 2 6" xfId="530"/>
    <cellStyle name="常规 9" xfId="531"/>
    <cellStyle name="标题 3 5 2" xfId="532"/>
    <cellStyle name="20% - 强调文字颜色 4 8" xfId="533"/>
    <cellStyle name="60% - 强调文字颜色 2 6 2" xfId="534"/>
    <cellStyle name="40% - 强调文字颜色 1 3" xfId="535"/>
    <cellStyle name="常规 9 2" xfId="536"/>
    <cellStyle name="差_表三乙" xfId="537"/>
    <cellStyle name="20% - 强调文字颜色 4 8 2" xfId="538"/>
    <cellStyle name="40% - 强调文字颜色 6 11" xfId="539"/>
    <cellStyle name="20% - 强调文字颜色 5 10" xfId="540"/>
    <cellStyle name="40% - 强调文字颜色 6 11 2" xfId="541"/>
    <cellStyle name="20% - 强调文字颜色 5 10 2" xfId="542"/>
    <cellStyle name="40% - 强调文字颜色 6 12" xfId="543"/>
    <cellStyle name="20% - 强调文字颜色 5 11" xfId="544"/>
    <cellStyle name="20% - 强调文字颜色 6 12 2" xfId="545"/>
    <cellStyle name="计算 8" xfId="546"/>
    <cellStyle name="40% - 强调文字颜色 6 12 2" xfId="547"/>
    <cellStyle name="20% - 强调文字颜色 5 11 2" xfId="548"/>
    <cellStyle name="40% - 强调文字颜色 6 13" xfId="549"/>
    <cellStyle name="20% - 强调文字颜色 5 12" xfId="550"/>
    <cellStyle name="20% - 强调文字颜色 5 2" xfId="551"/>
    <cellStyle name="20% - 强调文字颜色 5 2 2" xfId="552"/>
    <cellStyle name="20% - 强调文字颜色 5 3" xfId="553"/>
    <cellStyle name="20% - 强调文字颜色 5 3 2" xfId="554"/>
    <cellStyle name="百分比 3" xfId="555"/>
    <cellStyle name="20% - 强调文字颜色 5 4" xfId="556"/>
    <cellStyle name="20% - 强调文字颜色 5 4 2" xfId="557"/>
    <cellStyle name="20% - 强调文字颜色 5 5" xfId="558"/>
    <cellStyle name="警告文本 15" xfId="559"/>
    <cellStyle name="60% - 强调文字颜色 1 12" xfId="560"/>
    <cellStyle name="20% - 强调文字颜色 5 5 2" xfId="561"/>
    <cellStyle name="20% - 强调文字颜色 5 6" xfId="562"/>
    <cellStyle name="20% - 强调文字颜色 5 6 2" xfId="563"/>
    <cellStyle name="20% - 强调文字颜色 5 7" xfId="564"/>
    <cellStyle name="20% - 强调文字颜色 5 7 2" xfId="565"/>
    <cellStyle name="20% - 强调文字颜色 5 8" xfId="566"/>
    <cellStyle name="20% - 强调文字颜色 5 8 2" xfId="567"/>
    <cellStyle name="20% - 强调文字颜色 5 9" xfId="568"/>
    <cellStyle name="20% - 强调文字颜色 5 9 2" xfId="569"/>
    <cellStyle name="强调文字颜色 5 4 2" xfId="570"/>
    <cellStyle name="20% - 强调文字颜色 6 10" xfId="571"/>
    <cellStyle name="20% - 强调文字颜色 6 10 2" xfId="572"/>
    <cellStyle name="20% - 强调文字颜色 6 11" xfId="573"/>
    <cellStyle name="20% - 强调文字颜色 6 11 2" xfId="574"/>
    <cellStyle name="20% - 强调文字颜色 6 12" xfId="575"/>
    <cellStyle name="输出 8 2" xfId="576"/>
    <cellStyle name="20% - 强调文字颜色 6 13" xfId="577"/>
    <cellStyle name="标题 1 10 2" xfId="578"/>
    <cellStyle name="20% - 强调文字颜色 6 13 2" xfId="579"/>
    <cellStyle name="ColLevel_0" xfId="580"/>
    <cellStyle name="20% - 强调文字颜色 6 15 2" xfId="581"/>
    <cellStyle name="60% - 强调文字颜色 6 2 2" xfId="582"/>
    <cellStyle name="20% - 强调文字颜色 6 2" xfId="583"/>
    <cellStyle name="40% - 强调文字颜色 4 4" xfId="584"/>
    <cellStyle name="标题 4 11 2" xfId="585"/>
    <cellStyle name="20% - 强调文字颜色 6 2 2" xfId="586"/>
    <cellStyle name="20% - 强调文字颜色 6 3" xfId="587"/>
    <cellStyle name="40% - 强调文字颜色 5 4" xfId="588"/>
    <cellStyle name="标题 4 12 2" xfId="589"/>
    <cellStyle name="20% - 强调文字颜色 6 3 2" xfId="590"/>
    <cellStyle name="20% - 强调文字颜色 6 4" xfId="591"/>
    <cellStyle name="40% - 强调文字颜色 6 4" xfId="592"/>
    <cellStyle name="60% - 强调文字颜色 4 2 2" xfId="593"/>
    <cellStyle name="标题 4 13 2" xfId="594"/>
    <cellStyle name="20% - 强调文字颜色 6 4 2" xfId="595"/>
    <cellStyle name="40% - 强调文字颜色 5 2 2" xfId="596"/>
    <cellStyle name="20% - 强调文字颜色 6 5" xfId="597"/>
    <cellStyle name="20% - 强调文字颜色 6 6" xfId="598"/>
    <cellStyle name="20% - 强调文字颜色 6 6 2" xfId="599"/>
    <cellStyle name="20% - 强调文字颜色 6 7" xfId="600"/>
    <cellStyle name="20% - 强调文字颜色 6 7 2" xfId="601"/>
    <cellStyle name="20% - 强调文字颜色 6 8 2" xfId="602"/>
    <cellStyle name="20% - 强调文字颜色 6 9" xfId="603"/>
    <cellStyle name="20% - 强调文字颜色 6 9 2" xfId="604"/>
    <cellStyle name="60% - 强调文字颜色 2 14 2" xfId="605"/>
    <cellStyle name="40% - 强调文字颜色 1 13 2" xfId="606"/>
    <cellStyle name="60% - 强调文字颜色 2 15" xfId="607"/>
    <cellStyle name="40% - 强调文字颜色 1 14" xfId="608"/>
    <cellStyle name="60% - 强调文字颜色 2 15 2" xfId="609"/>
    <cellStyle name="40% - 强调文字颜色 1 14 2" xfId="610"/>
    <cellStyle name="40% - 强调文字颜色 1 15" xfId="611"/>
    <cellStyle name="计算 13 2" xfId="612"/>
    <cellStyle name="差 6 2" xfId="613"/>
    <cellStyle name="解释性文本 9 2" xfId="614"/>
    <cellStyle name="40% - 强调文字颜色 1 15 2" xfId="615"/>
    <cellStyle name="40% - 强调文字颜色 1 2" xfId="616"/>
    <cellStyle name="40% - 强调文字颜色 1 4" xfId="617"/>
    <cellStyle name="常规 9 3" xfId="618"/>
    <cellStyle name="40% - 强调文字颜色 1 4 2" xfId="619"/>
    <cellStyle name="40% - 强调文字颜色 1 5" xfId="620"/>
    <cellStyle name="40% - 强调文字颜色 1 5 2" xfId="621"/>
    <cellStyle name="40% - 强调文字颜色 1 6" xfId="622"/>
    <cellStyle name="40% - 强调文字颜色 1 8" xfId="623"/>
    <cellStyle name="40% - 强调文字颜色 1 6 2" xfId="624"/>
    <cellStyle name="40% - 强调文字颜色 1 7" xfId="625"/>
    <cellStyle name="40% - 强调文字颜色 1 9" xfId="626"/>
    <cellStyle name="40% - 强调文字颜色 4 8" xfId="627"/>
    <cellStyle name="40% - 强调文字颜色 1 9 2" xfId="628"/>
    <cellStyle name="60% - 强调文字颜色 3 11" xfId="629"/>
    <cellStyle name="40% - 强调文字颜色 2 10" xfId="630"/>
    <cellStyle name="60% - 强调文字颜色 1 8" xfId="631"/>
    <cellStyle name="60% - 强调文字颜色 3 11 2" xfId="632"/>
    <cellStyle name="40% - 强调文字颜色 2 10 2" xfId="633"/>
    <cellStyle name="60% - 强调文字颜色 1 8 2" xfId="634"/>
    <cellStyle name="40% - 强调文字颜色 3 2" xfId="635"/>
    <cellStyle name="40% - 强调文字颜色 6 9" xfId="636"/>
    <cellStyle name="40% - 强调文字颜色 3 2 2" xfId="637"/>
    <cellStyle name="60% - 强调文字颜色 2 8 2" xfId="638"/>
    <cellStyle name="40% - 强调文字颜色 3 3" xfId="639"/>
    <cellStyle name="40% - 强调文字颜色 3 4" xfId="640"/>
    <cellStyle name="标题 4 10 2" xfId="641"/>
    <cellStyle name="40% - 强调文字颜色 3 4 2" xfId="642"/>
    <cellStyle name="警告文本 5" xfId="643"/>
    <cellStyle name="ST_06" xfId="644"/>
    <cellStyle name="40% - 强调文字颜色 3 5" xfId="645"/>
    <cellStyle name="40% - 强调文字颜色 3 5 2" xfId="646"/>
    <cellStyle name="40% - 强调文字颜色 3 6" xfId="647"/>
    <cellStyle name="40% - 强调文字颜色 3 7" xfId="648"/>
    <cellStyle name="40% - 强调文字颜色 4 2 2" xfId="649"/>
    <cellStyle name="标题 4 4" xfId="650"/>
    <cellStyle name="强调文字颜色 6 15 2" xfId="651"/>
    <cellStyle name="60% - 强调文字颜色 2 9 2" xfId="652"/>
    <cellStyle name="40% - 强调文字颜色 4 3" xfId="653"/>
    <cellStyle name="40% - 强调文字颜色 4 4 2" xfId="654"/>
    <cellStyle name="40% - 强调文字颜色 4 5" xfId="655"/>
    <cellStyle name="40% - 强调文字颜色 4 5 2" xfId="656"/>
    <cellStyle name="40% - 强调文字颜色 4 6" xfId="657"/>
    <cellStyle name="40% - 强调文字颜色 4 6 2" xfId="658"/>
    <cellStyle name="常规 2 9" xfId="659"/>
    <cellStyle name="输入 3" xfId="660"/>
    <cellStyle name="40% - 强调文字颜色 4 7" xfId="661"/>
    <cellStyle name="40% - 强调文字颜色 4 7 2" xfId="662"/>
    <cellStyle name="40% - 强调文字颜色 4 8 2" xfId="663"/>
    <cellStyle name="40% - 强调文字颜色 4 9" xfId="664"/>
    <cellStyle name="40% - 强调文字颜色 4 9 2" xfId="665"/>
    <cellStyle name="40% - 强调文字颜色 5 10" xfId="666"/>
    <cellStyle name="60% - 强调文字颜色 6 11" xfId="667"/>
    <cellStyle name="常规 2 10 2" xfId="668"/>
    <cellStyle name="强调文字颜色 3 3 2" xfId="669"/>
    <cellStyle name="40% - 强调文字颜色 5 10 2" xfId="670"/>
    <cellStyle name="60% - 强调文字颜色 6 11 2" xfId="671"/>
    <cellStyle name="40% - 强调文字颜色 5 2" xfId="672"/>
    <cellStyle name="40% - 强调文字颜色 5 3" xfId="673"/>
    <cellStyle name="40% - 强调文字颜色 5 3 2" xfId="674"/>
    <cellStyle name="40% - 强调文字颜色 5 4 2" xfId="675"/>
    <cellStyle name="40% - 强调文字颜色 5 5" xfId="676"/>
    <cellStyle name="百分比 10" xfId="677"/>
    <cellStyle name="40% - 强调文字颜色 5 5 2" xfId="678"/>
    <cellStyle name="40% - 强调文字颜色 5 6" xfId="679"/>
    <cellStyle name="注释 2 2" xfId="680"/>
    <cellStyle name="常规 6 2 2" xfId="681"/>
    <cellStyle name="百分比 11" xfId="682"/>
    <cellStyle name="40% - 强调文字颜色 5 6 2" xfId="683"/>
    <cellStyle name="40% - 强调文字颜色 5 7 2" xfId="684"/>
    <cellStyle name="40% - 强调文字颜色 5 8" xfId="685"/>
    <cellStyle name="百分比 13" xfId="686"/>
    <cellStyle name="40% - 强调文字颜色 5 8 2" xfId="687"/>
    <cellStyle name="40% - 强调文字颜色 5 9" xfId="688"/>
    <cellStyle name="百分比 14" xfId="689"/>
    <cellStyle name="40% - 强调文字颜色 6 10" xfId="690"/>
    <cellStyle name="常规 2 15 2" xfId="691"/>
    <cellStyle name="强调文字颜色 3 8 2" xfId="692"/>
    <cellStyle name="40% - 强调文字颜色 6 10 2" xfId="693"/>
    <cellStyle name="常规 13" xfId="694"/>
    <cellStyle name="40% - 强调文字颜色 6 2" xfId="695"/>
    <cellStyle name="标题 17" xfId="696"/>
    <cellStyle name="40% - 强调文字颜色 6 2 2" xfId="697"/>
    <cellStyle name="标题 17 2" xfId="698"/>
    <cellStyle name="40% - 强调文字颜色 6 3" xfId="699"/>
    <cellStyle name="标题 18" xfId="700"/>
    <cellStyle name="40% - 强调文字颜色 6 3 2" xfId="701"/>
    <cellStyle name="标题 18 2" xfId="702"/>
    <cellStyle name="40% - 强调文字颜色 6 5 2" xfId="703"/>
    <cellStyle name="40% - 强调文字颜色 6 6" xfId="704"/>
    <cellStyle name="注释 3 2" xfId="705"/>
    <cellStyle name="40% - 强调文字颜色 6 7" xfId="706"/>
    <cellStyle name="40% - 强调文字颜色 6 7 2" xfId="707"/>
    <cellStyle name="40% - 强调文字颜色 6 8" xfId="708"/>
    <cellStyle name="40% - 强调文字颜色 6 8 2" xfId="709"/>
    <cellStyle name="百分比 16" xfId="710"/>
    <cellStyle name="百分比 21" xfId="711"/>
    <cellStyle name="40% - 强调文字颜色 6 9 2" xfId="712"/>
    <cellStyle name="警告文本 13" xfId="713"/>
    <cellStyle name="60% - 强调文字颜色 1 10" xfId="714"/>
    <cellStyle name="警告文本 13 2" xfId="715"/>
    <cellStyle name="60% - 强调文字颜色 1 10 2" xfId="716"/>
    <cellStyle name="警告文本 14 2" xfId="717"/>
    <cellStyle name="60% - 强调文字颜色 1 11 2" xfId="718"/>
    <cellStyle name="常规 2 8" xfId="719"/>
    <cellStyle name="输入 2" xfId="720"/>
    <cellStyle name="警告文本 15 2" xfId="721"/>
    <cellStyle name="60% - 强调文字颜色 1 12 2" xfId="722"/>
    <cellStyle name="60% - 强调文字颜色 1 13" xfId="723"/>
    <cellStyle name="60% - 强调文字颜色 1 13 2" xfId="724"/>
    <cellStyle name="60% - 强调文字颜色 1 15" xfId="725"/>
    <cellStyle name="60% - 强调文字颜色 2 8" xfId="726"/>
    <cellStyle name="60% - 强调文字颜色 2 9" xfId="727"/>
    <cellStyle name="常规 2 8 2" xfId="728"/>
    <cellStyle name="输入 2 2" xfId="729"/>
    <cellStyle name="强调文字颜色 4 10" xfId="730"/>
    <cellStyle name="60% - 强调文字颜色 3 2" xfId="731"/>
    <cellStyle name="强调文字颜色 4 10 2" xfId="732"/>
    <cellStyle name="60% - 强调文字颜色 3 2 2" xfId="733"/>
    <cellStyle name="强调文字颜色 4 11" xfId="734"/>
    <cellStyle name="汇总 10" xfId="735"/>
    <cellStyle name="60% - 强调文字颜色 3 3" xfId="736"/>
    <cellStyle name="强调文字颜色 4 11 2" xfId="737"/>
    <cellStyle name="汇总 7" xfId="738"/>
    <cellStyle name="汇总 10 2" xfId="739"/>
    <cellStyle name="60% - 强调文字颜色 3 3 2" xfId="740"/>
    <cellStyle name="强调文字颜色 4 12" xfId="741"/>
    <cellStyle name="汇总 11" xfId="742"/>
    <cellStyle name="60% - 强调文字颜色 3 4" xfId="743"/>
    <cellStyle name="强调文字颜色 4 12 2" xfId="744"/>
    <cellStyle name="汇总 11 2" xfId="745"/>
    <cellStyle name="60% - 强调文字颜色 3 4 2" xfId="746"/>
    <cellStyle name="强调文字颜色 4 13" xfId="747"/>
    <cellStyle name="汇总 12" xfId="748"/>
    <cellStyle name="60% - 强调文字颜色 3 5" xfId="749"/>
    <cellStyle name="强调文字颜色 4 13 2" xfId="750"/>
    <cellStyle name="汇总 12 2" xfId="751"/>
    <cellStyle name="60% - 强调文字颜色 3 5 2" xfId="752"/>
    <cellStyle name="强调文字颜色 4 14" xfId="753"/>
    <cellStyle name="汇总 13" xfId="754"/>
    <cellStyle name="60% - 强调文字颜色 3 6" xfId="755"/>
    <cellStyle name="标题 3 6 2" xfId="756"/>
    <cellStyle name="强调文字颜色 4 14 2" xfId="757"/>
    <cellStyle name="汇总 13 2" xfId="758"/>
    <cellStyle name="60% - 强调文字颜色 3 6 2" xfId="759"/>
    <cellStyle name="强调文字颜色 4 15" xfId="760"/>
    <cellStyle name="汇总 14" xfId="761"/>
    <cellStyle name="60% - 强调文字颜色 3 7" xfId="762"/>
    <cellStyle name="强调文字颜色 4 15 2" xfId="763"/>
    <cellStyle name="汇总 14 2" xfId="764"/>
    <cellStyle name="60% - 强调文字颜色 3 7 2" xfId="765"/>
    <cellStyle name="汇总 15" xfId="766"/>
    <cellStyle name="60% - 强调文字颜色 3 8" xfId="767"/>
    <cellStyle name="常规 2 2" xfId="768"/>
    <cellStyle name="好 10 2" xfId="769"/>
    <cellStyle name="常规 2 3" xfId="770"/>
    <cellStyle name="60% - 强调文字颜色 3 9" xfId="771"/>
    <cellStyle name="常规 2 9 2" xfId="772"/>
    <cellStyle name="输入 3 2" xfId="773"/>
    <cellStyle name="60% - 强调文字颜色 3 9 2" xfId="774"/>
    <cellStyle name="常规 2 3 2" xfId="775"/>
    <cellStyle name="60% - 强调文字颜色 4 10" xfId="776"/>
    <cellStyle name="强调文字颜色 1 2 2" xfId="777"/>
    <cellStyle name="60% - 强调文字颜色 4 10 2" xfId="778"/>
    <cellStyle name="60% - 强调文字颜色 4 2" xfId="779"/>
    <cellStyle name="标题 4 13" xfId="780"/>
    <cellStyle name="60% - 强调文字颜色 4 3" xfId="781"/>
    <cellStyle name="标题 4 14" xfId="782"/>
    <cellStyle name="60% - 强调文字颜色 4 3 2" xfId="783"/>
    <cellStyle name="常规 15" xfId="784"/>
    <cellStyle name="常规 20" xfId="785"/>
    <cellStyle name="标题 4 14 2" xfId="786"/>
    <cellStyle name="60% - 强调文字颜色 4 4" xfId="787"/>
    <cellStyle name="标题 4 15" xfId="788"/>
    <cellStyle name="超链接 3 2" xfId="789"/>
    <cellStyle name="60% - 强调文字颜色 4 4 2" xfId="790"/>
    <cellStyle name="标题 4 15 2" xfId="791"/>
    <cellStyle name="60% - 强调文字颜色 4 5" xfId="792"/>
    <cellStyle name="60% - 强调文字颜色 4 5 2" xfId="793"/>
    <cellStyle name="60% - 强调文字颜色 4 6 2" xfId="794"/>
    <cellStyle name="60% - 强调文字颜色 4 7" xfId="795"/>
    <cellStyle name="60% - 强调文字颜色 4 7 2" xfId="796"/>
    <cellStyle name="60% - 强调文字颜色 4 8" xfId="797"/>
    <cellStyle name="常规 3 2" xfId="798"/>
    <cellStyle name="好 11 2" xfId="799"/>
    <cellStyle name="注释 10 2" xfId="800"/>
    <cellStyle name="60% - 强调文字颜色 4 8 2" xfId="801"/>
    <cellStyle name="计算 7" xfId="802"/>
    <cellStyle name="适中 4" xfId="803"/>
    <cellStyle name="常规 3 2 2" xfId="804"/>
    <cellStyle name="输入 4 2" xfId="805"/>
    <cellStyle name="60% - 强调文字颜色 4 9" xfId="806"/>
    <cellStyle name="常规 3 3" xfId="807"/>
    <cellStyle name="60% - 强调文字颜色 4 9 2" xfId="808"/>
    <cellStyle name="60% - 强调文字颜色 5 2" xfId="809"/>
    <cellStyle name="60% - 强调文字颜色 5 2 2" xfId="810"/>
    <cellStyle name="60% - 强调文字颜色 5 3" xfId="811"/>
    <cellStyle name="60% - 强调文字颜色 5 3 2" xfId="812"/>
    <cellStyle name="RowLevel_0" xfId="813"/>
    <cellStyle name="60% - 强调文字颜色 5 4" xfId="814"/>
    <cellStyle name="60% - 强调文字颜色 5 4 2" xfId="815"/>
    <cellStyle name="60% - 强调文字颜色 5 5" xfId="816"/>
    <cellStyle name="60% - 强调文字颜色 5 5 2" xfId="817"/>
    <cellStyle name="60% - 强调文字颜色 5 6 2" xfId="818"/>
    <cellStyle name="常规 2 4" xfId="819"/>
    <cellStyle name="60% - 强调文字颜色 5 7" xfId="820"/>
    <cellStyle name="60% - 强调文字颜色 5 7 2" xfId="821"/>
    <cellStyle name="常规 3 4" xfId="822"/>
    <cellStyle name="60% - 强调文字颜色 5 8" xfId="823"/>
    <cellStyle name="60% - 强调文字颜色 5 8 2" xfId="824"/>
    <cellStyle name="输入 5 2" xfId="825"/>
    <cellStyle name="60% - 强调文字颜色 5 9" xfId="826"/>
    <cellStyle name="60% - 强调文字颜色 5 9 2" xfId="827"/>
    <cellStyle name="计算 6 2" xfId="828"/>
    <cellStyle name="60% - 强调文字颜色 6 10" xfId="829"/>
    <cellStyle name="60% - 强调文字颜色 6 10 2" xfId="830"/>
    <cellStyle name="60% - 强调文字颜色 6 3" xfId="831"/>
    <cellStyle name="60% - 强调文字颜色 6 3 2" xfId="832"/>
    <cellStyle name="60% - 强调文字颜色 6 4" xfId="833"/>
    <cellStyle name="60% - 强调文字颜色 6 4 2" xfId="834"/>
    <cellStyle name="60% - 强调文字颜色 6 5" xfId="835"/>
    <cellStyle name="60% - 强调文字颜色 6 6" xfId="836"/>
    <cellStyle name="标题 3 9 2" xfId="837"/>
    <cellStyle name="60% - 强调文字颜色 6 6 2" xfId="838"/>
    <cellStyle name="60% - 强调文字颜色 6 7" xfId="839"/>
    <cellStyle name="60% - 强调文字颜色 6 7 2" xfId="840"/>
    <cellStyle name="输入 6 2" xfId="841"/>
    <cellStyle name="60% - 强调文字颜色 6 9" xfId="842"/>
    <cellStyle name="60% - 强调文字颜色 6 9 2" xfId="843"/>
    <cellStyle name="Normal_表3" xfId="844"/>
    <cellStyle name="s]_x000d__x000a_load=_x000d__x000a_run=_x000d__x000a_NullPort=None_x000d__x000a_device=HP LaserJet 4 Plus,HPPCL5MS,LPT1:_x000d__x000a__x000d__x000a_[Desktop]_x000d__x000a_Wallpaper=(无)_x000d__x000a_TileWallpaper=0_x000d_" xfId="845"/>
    <cellStyle name="百分比 15" xfId="846"/>
    <cellStyle name="百分比 20" xfId="847"/>
    <cellStyle name="百分比 17" xfId="848"/>
    <cellStyle name="百分比 18" xfId="849"/>
    <cellStyle name="百分比 19" xfId="850"/>
    <cellStyle name="百分比 8" xfId="851"/>
    <cellStyle name="标题 5" xfId="852"/>
    <cellStyle name="百分比 9" xfId="853"/>
    <cellStyle name="标题 6" xfId="854"/>
    <cellStyle name="输出 8" xfId="855"/>
    <cellStyle name="标题 1 10" xfId="856"/>
    <cellStyle name="输出 9" xfId="857"/>
    <cellStyle name="标题 1 11" xfId="858"/>
    <cellStyle name="强调文字颜色 1 15 2" xfId="859"/>
    <cellStyle name="常规 2 2 13 2" xfId="860"/>
    <cellStyle name="输出 9 2" xfId="861"/>
    <cellStyle name="标题 1 11 2" xfId="862"/>
    <cellStyle name="标题 1 12" xfId="863"/>
    <cellStyle name="标题 1 12 2" xfId="864"/>
    <cellStyle name="标题 1 13" xfId="865"/>
    <cellStyle name="标题 1 13 2" xfId="866"/>
    <cellStyle name="好_表三丙" xfId="867"/>
    <cellStyle name="强调文字颜色 2 13 2" xfId="868"/>
    <cellStyle name="解释性文本 2" xfId="869"/>
    <cellStyle name="标题 1 14" xfId="870"/>
    <cellStyle name="解释性文本 3" xfId="871"/>
    <cellStyle name="标题 1 15" xfId="872"/>
    <cellStyle name="解释性文本 3 2" xfId="873"/>
    <cellStyle name="标题 1 15 2" xfId="874"/>
    <cellStyle name="标题 1 2" xfId="875"/>
    <cellStyle name="常规 2 2 6" xfId="876"/>
    <cellStyle name="标题 1 2 2" xfId="877"/>
    <cellStyle name="常规 2 2 6 2" xfId="878"/>
    <cellStyle name="标题 1 3 2" xfId="879"/>
    <cellStyle name="常规 2 2 7 2" xfId="880"/>
    <cellStyle name="汇总 3" xfId="881"/>
    <cellStyle name="标题 1 4" xfId="882"/>
    <cellStyle name="强调文字颜色 6 12 2" xfId="883"/>
    <cellStyle name="常规 2 2 8" xfId="884"/>
    <cellStyle name="标题 1 5" xfId="885"/>
    <cellStyle name="常规 2 2 9" xfId="886"/>
    <cellStyle name="标题 1 6" xfId="887"/>
    <cellStyle name="常规 17 2" xfId="888"/>
    <cellStyle name="标题 1 6 2" xfId="889"/>
    <cellStyle name="标题 1 7" xfId="890"/>
    <cellStyle name="标题 1 7 2" xfId="891"/>
    <cellStyle name="计算 7 2" xfId="892"/>
    <cellStyle name="标题 1 9" xfId="893"/>
    <cellStyle name="标题 1 9 2" xfId="894"/>
    <cellStyle name="标题 10" xfId="895"/>
    <cellStyle name="差 4 2" xfId="896"/>
    <cellStyle name="解释性文本 7 2" xfId="897"/>
    <cellStyle name="标题 10 2" xfId="898"/>
    <cellStyle name="标题 11 2" xfId="899"/>
    <cellStyle name="标题 12" xfId="900"/>
    <cellStyle name="输入 4" xfId="901"/>
    <cellStyle name="标题 12 2" xfId="902"/>
    <cellStyle name="标题 13" xfId="903"/>
    <cellStyle name="标题 13 2" xfId="904"/>
    <cellStyle name="标题 14 2" xfId="905"/>
    <cellStyle name="标题 15" xfId="906"/>
    <cellStyle name="标题 2 2 2" xfId="907"/>
    <cellStyle name="标题 15 2" xfId="908"/>
    <cellStyle name="标题 16" xfId="909"/>
    <cellStyle name="好 3 2" xfId="910"/>
    <cellStyle name="标题 3 15 2" xfId="911"/>
    <cellStyle name="标题 16 2" xfId="912"/>
    <cellStyle name="标题 2 10" xfId="913"/>
    <cellStyle name="标题 2 10 2" xfId="914"/>
    <cellStyle name="强调文字颜色 5 11" xfId="915"/>
    <cellStyle name="标题 2 11 2" xfId="916"/>
    <cellStyle name="链接单元格 2" xfId="917"/>
    <cellStyle name="常规 11 3 4" xfId="918"/>
    <cellStyle name="标题 2 12" xfId="919"/>
    <cellStyle name="标题 2 12 2" xfId="920"/>
    <cellStyle name="标题 7" xfId="921"/>
    <cellStyle name="标题 2 13" xfId="922"/>
    <cellStyle name="标题 2 14" xfId="923"/>
    <cellStyle name="标题 2 14 2" xfId="924"/>
    <cellStyle name="标题 2 15" xfId="925"/>
    <cellStyle name="标题 2 15 2" xfId="926"/>
    <cellStyle name="强调文字颜色 6 11" xfId="927"/>
    <cellStyle name="标题 2 2" xfId="928"/>
    <cellStyle name="标题 2 3 2" xfId="929"/>
    <cellStyle name="常规 11" xfId="930"/>
    <cellStyle name="标题 2 4" xfId="931"/>
    <cellStyle name="强调文字颜色 6 13 2" xfId="932"/>
    <cellStyle name="标题 2 4 2" xfId="933"/>
    <cellStyle name="标题 2 5" xfId="934"/>
    <cellStyle name="标题 2 5 2" xfId="935"/>
    <cellStyle name="标题 2 6" xfId="936"/>
    <cellStyle name="常规 18 2" xfId="937"/>
    <cellStyle name="标题 2 6 2" xfId="938"/>
    <cellStyle name="标题 2 7" xfId="939"/>
    <cellStyle name="标题 2 7 2" xfId="940"/>
    <cellStyle name="检查单元格 5" xfId="941"/>
    <cellStyle name="标题 2 8 2" xfId="942"/>
    <cellStyle name="计算 8 2" xfId="943"/>
    <cellStyle name="标题 2 9" xfId="944"/>
    <cellStyle name="标题 2 9 2" xfId="945"/>
    <cellStyle name="标题 3 10 2" xfId="946"/>
    <cellStyle name="标题 3 11" xfId="947"/>
    <cellStyle name="标题 3 12" xfId="948"/>
    <cellStyle name="标题 3 12 2" xfId="949"/>
    <cellStyle name="标题 3 13" xfId="950"/>
    <cellStyle name="标题 3 13 2" xfId="951"/>
    <cellStyle name="好 2" xfId="952"/>
    <cellStyle name="标题 3 14" xfId="953"/>
    <cellStyle name="差 12 2" xfId="954"/>
    <cellStyle name="好 2 2" xfId="955"/>
    <cellStyle name="标题 3 14 2" xfId="956"/>
    <cellStyle name="好 3" xfId="957"/>
    <cellStyle name="标题 3 15" xfId="958"/>
    <cellStyle name="标题 3 2" xfId="959"/>
    <cellStyle name="标题 3 2 2" xfId="960"/>
    <cellStyle name="好 5" xfId="961"/>
    <cellStyle name="标题 3 3" xfId="962"/>
    <cellStyle name="标题 3 3 2" xfId="963"/>
    <cellStyle name="标题 3 4" xfId="964"/>
    <cellStyle name="强调文字颜色 6 14 2" xfId="965"/>
    <cellStyle name="标题 3 5" xfId="966"/>
    <cellStyle name="标题 3 6" xfId="967"/>
    <cellStyle name="常规 19 2" xfId="968"/>
    <cellStyle name="标题 4 10" xfId="969"/>
    <cellStyle name="标题 4 11" xfId="970"/>
    <cellStyle name="输出 6 2" xfId="971"/>
    <cellStyle name="标题 4 12" xfId="972"/>
    <cellStyle name="标题 4 2" xfId="973"/>
    <cellStyle name="输入 12" xfId="974"/>
    <cellStyle name="标题 4 2 2" xfId="975"/>
    <cellStyle name="标题 4 3" xfId="976"/>
    <cellStyle name="标题 4 3 2" xfId="977"/>
    <cellStyle name="标题 4 4 2" xfId="978"/>
    <cellStyle name="标题 4 5" xfId="979"/>
    <cellStyle name="标题 4 6" xfId="980"/>
    <cellStyle name="常规 30 2" xfId="981"/>
    <cellStyle name="标题 4 6 2" xfId="982"/>
    <cellStyle name="常规 30 2 2" xfId="983"/>
    <cellStyle name="标题 4 7" xfId="984"/>
    <cellStyle name="常规 30 3" xfId="985"/>
    <cellStyle name="强调文字颜色 1 15" xfId="986"/>
    <cellStyle name="标题 4 7 2" xfId="987"/>
    <cellStyle name="常规 2 2 13" xfId="988"/>
    <cellStyle name="常规 30 3 2" xfId="989"/>
    <cellStyle name="标题 4 8" xfId="990"/>
    <cellStyle name="常规 30 4" xfId="991"/>
    <cellStyle name="标题 4 8 2" xfId="992"/>
    <cellStyle name="计算 10" xfId="993"/>
    <cellStyle name="差 3" xfId="994"/>
    <cellStyle name="解释性文本 6" xfId="995"/>
    <cellStyle name="标题 4 9 2" xfId="996"/>
    <cellStyle name="标题 6 2" xfId="997"/>
    <cellStyle name="标题 7 2" xfId="998"/>
    <cellStyle name="标题 8" xfId="999"/>
    <cellStyle name="标题 8 2" xfId="1000"/>
    <cellStyle name="常规 2 7" xfId="1001"/>
    <cellStyle name="标题 9" xfId="1002"/>
    <cellStyle name="标题 9 2" xfId="1003"/>
    <cellStyle name="差 10" xfId="1004"/>
    <cellStyle name="差 10 2" xfId="1005"/>
    <cellStyle name="差 13" xfId="1006"/>
    <cellStyle name="差 13 2" xfId="1007"/>
    <cellStyle name="差 14" xfId="1008"/>
    <cellStyle name="常规 14 2" xfId="1009"/>
    <cellStyle name="差 15" xfId="1010"/>
    <cellStyle name="差 2" xfId="1011"/>
    <cellStyle name="解释性文本 5" xfId="1012"/>
    <cellStyle name="差 2 2" xfId="1013"/>
    <cellStyle name="解释性文本 5 2" xfId="1014"/>
    <cellStyle name="差 3 2" xfId="1015"/>
    <cellStyle name="解释性文本 6 2" xfId="1016"/>
    <cellStyle name="差 4" xfId="1017"/>
    <cellStyle name="解释性文本 7" xfId="1018"/>
    <cellStyle name="差 5" xfId="1019"/>
    <cellStyle name="解释性文本 8" xfId="1020"/>
    <cellStyle name="差 5 2" xfId="1021"/>
    <cellStyle name="解释性文本 8 2" xfId="1022"/>
    <cellStyle name="解释性文本 9" xfId="1023"/>
    <cellStyle name="差 6" xfId="1024"/>
    <cellStyle name="差 7 2" xfId="1025"/>
    <cellStyle name="差 8" xfId="1026"/>
    <cellStyle name="差 8 2" xfId="1027"/>
    <cellStyle name="差 9" xfId="1028"/>
    <cellStyle name="差 9 2" xfId="1029"/>
    <cellStyle name="差_表三丙" xfId="1030"/>
    <cellStyle name="检查单元格 4 2" xfId="1031"/>
    <cellStyle name="常规 10 2" xfId="1032"/>
    <cellStyle name="常规 10 2 2" xfId="1033"/>
    <cellStyle name="常规 10 3" xfId="1034"/>
    <cellStyle name="常规 11 2" xfId="1035"/>
    <cellStyle name="常规 11 3" xfId="1036"/>
    <cellStyle name="常规 11 3 2" xfId="1037"/>
    <cellStyle name="常规 23" xfId="1038"/>
    <cellStyle name="常规 18" xfId="1039"/>
    <cellStyle name="常规 11 3 2 2" xfId="1040"/>
    <cellStyle name="常规 11 3 3" xfId="1041"/>
    <cellStyle name="常规 11 3 3 2" xfId="1042"/>
    <cellStyle name="好 4 2" xfId="1043"/>
    <cellStyle name="常规 12" xfId="1044"/>
    <cellStyle name="常规 12 2" xfId="1045"/>
    <cellStyle name="常规 13 2" xfId="1046"/>
    <cellStyle name="常规 13 3" xfId="1047"/>
    <cellStyle name="常规 14" xfId="1048"/>
    <cellStyle name="常规 20 2" xfId="1049"/>
    <cellStyle name="常规 15 2" xfId="1050"/>
    <cellStyle name="常规 21" xfId="1051"/>
    <cellStyle name="常规 16" xfId="1052"/>
    <cellStyle name="常规 21 2" xfId="1053"/>
    <cellStyle name="常规 16 2" xfId="1054"/>
    <cellStyle name="注释 4 2" xfId="1055"/>
    <cellStyle name="常规 22" xfId="1056"/>
    <cellStyle name="常规 17" xfId="1057"/>
    <cellStyle name="常规 24" xfId="1058"/>
    <cellStyle name="常规 19" xfId="1059"/>
    <cellStyle name="好 10" xfId="1060"/>
    <cellStyle name="常规 2" xfId="1061"/>
    <cellStyle name="强调文字颜色 3 3" xfId="1062"/>
    <cellStyle name="常规 2 10" xfId="1063"/>
    <cellStyle name="强调文字颜色 3 4" xfId="1064"/>
    <cellStyle name="常规 2 11" xfId="1065"/>
    <cellStyle name="强调文字颜色 3 4 2" xfId="1066"/>
    <cellStyle name="常规 2 11 2" xfId="1067"/>
    <cellStyle name="强调文字颜色 3 5" xfId="1068"/>
    <cellStyle name="常规 2 12" xfId="1069"/>
    <cellStyle name="常规_Sheet1" xfId="1070"/>
    <cellStyle name="强调文字颜色 3 5 2" xfId="1071"/>
    <cellStyle name="常规 2 12 2" xfId="1072"/>
    <cellStyle name="强调文字颜色 3 6" xfId="1073"/>
    <cellStyle name="常规 2 13" xfId="1074"/>
    <cellStyle name="常规_Sheet2" xfId="1075"/>
    <cellStyle name="强调文字颜色 3 7" xfId="1076"/>
    <cellStyle name="常规 2 14" xfId="1077"/>
    <cellStyle name="强调文字颜色 3 7 2" xfId="1078"/>
    <cellStyle name="常规 2 14 2" xfId="1079"/>
    <cellStyle name="强调文字颜色 3 9" xfId="1080"/>
    <cellStyle name="常规 2 16" xfId="1081"/>
    <cellStyle name="强调文字颜色 3 9 2" xfId="1082"/>
    <cellStyle name="常规 2 16 2" xfId="1083"/>
    <cellStyle name="常规 2 17" xfId="1084"/>
    <cellStyle name="常规 2 2 10" xfId="1085"/>
    <cellStyle name="强调文字颜色 1 12" xfId="1086"/>
    <cellStyle name="常规 2 2 4 2" xfId="1087"/>
    <cellStyle name="常规 2 2 11" xfId="1088"/>
    <cellStyle name="强调文字颜色 1 13" xfId="1089"/>
    <cellStyle name="常规 2 2 12" xfId="1090"/>
    <cellStyle name="强调文字颜色 1 14" xfId="1091"/>
    <cellStyle name="强调文字颜色 3 10 2" xfId="1092"/>
    <cellStyle name="常规 2 2 12 2" xfId="1093"/>
    <cellStyle name="强调文字颜色 1 14 2" xfId="1094"/>
    <cellStyle name="常规 2 2 14 2" xfId="1095"/>
    <cellStyle name="常规 2 2 15" xfId="1096"/>
    <cellStyle name="常规 2 2 16" xfId="1097"/>
    <cellStyle name="常规 2 2 4" xfId="1098"/>
    <cellStyle name="常规 5 9 2" xfId="1099"/>
    <cellStyle name="常规 2 2 5" xfId="1100"/>
    <cellStyle name="强调文字颜色 5 14 2" xfId="1101"/>
    <cellStyle name="常规 2 2 5 2" xfId="1102"/>
    <cellStyle name="解释性文本 4" xfId="1103"/>
    <cellStyle name="常规 2 4 2" xfId="1104"/>
    <cellStyle name="常规 2 4 2 2" xfId="1105"/>
    <cellStyle name="常规 2 4 3" xfId="1106"/>
    <cellStyle name="常规 2 4 4" xfId="1107"/>
    <cellStyle name="常规 2 4 4 2" xfId="1108"/>
    <cellStyle name="常规 2 4 5" xfId="1109"/>
    <cellStyle name="常规 2 5" xfId="1110"/>
    <cellStyle name="常规 2 5 2" xfId="1111"/>
    <cellStyle name="常规 2 6" xfId="1112"/>
    <cellStyle name="常规 2 6 2" xfId="1113"/>
    <cellStyle name="注释 10" xfId="1114"/>
    <cellStyle name="输出 4 2" xfId="1115"/>
    <cellStyle name="好 11" xfId="1116"/>
    <cellStyle name="常规 3" xfId="1117"/>
    <cellStyle name="常规 33 2" xfId="1118"/>
    <cellStyle name="常规 33 2 2" xfId="1119"/>
    <cellStyle name="适中 3" xfId="1120"/>
    <cellStyle name="常规 33 3" xfId="1121"/>
    <cellStyle name="常规 33 3 2" xfId="1122"/>
    <cellStyle name="常规 33 4" xfId="1123"/>
    <cellStyle name="常规 4" xfId="1124"/>
    <cellStyle name="好 12" xfId="1125"/>
    <cellStyle name="注释 11" xfId="1126"/>
    <cellStyle name="常规 4 2" xfId="1127"/>
    <cellStyle name="好 12 2" xfId="1128"/>
    <cellStyle name="注释 11 2" xfId="1129"/>
    <cellStyle name="常规 4 2 2" xfId="1130"/>
    <cellStyle name="常规 4 3" xfId="1131"/>
    <cellStyle name="常规 5" xfId="1132"/>
    <cellStyle name="好 13" xfId="1133"/>
    <cellStyle name="注释 12" xfId="1134"/>
    <cellStyle name="常规 5 10" xfId="1135"/>
    <cellStyle name="常规 5 10 2" xfId="1136"/>
    <cellStyle name="常规 8" xfId="1137"/>
    <cellStyle name="注释 15" xfId="1138"/>
    <cellStyle name="常规 5 11" xfId="1139"/>
    <cellStyle name="常规 5 11 2" xfId="1140"/>
    <cellStyle name="常规 5 12" xfId="1141"/>
    <cellStyle name="常规 5 12 2" xfId="1142"/>
    <cellStyle name="常规 5 13" xfId="1143"/>
    <cellStyle name="常规 5 2" xfId="1144"/>
    <cellStyle name="好 13 2" xfId="1145"/>
    <cellStyle name="注释 12 2" xfId="1146"/>
    <cellStyle name="常规 5 2 2" xfId="1147"/>
    <cellStyle name="计算 14" xfId="1148"/>
    <cellStyle name="常规 5 3" xfId="1149"/>
    <cellStyle name="常规 5 3 2" xfId="1150"/>
    <cellStyle name="常规 5 4" xfId="1151"/>
    <cellStyle name="常规 5 4 2" xfId="1152"/>
    <cellStyle name="常规 5 5" xfId="1153"/>
    <cellStyle name="常规 5 5 2" xfId="1154"/>
    <cellStyle name="常规 5 6" xfId="1155"/>
    <cellStyle name="常规 5 6 2" xfId="1156"/>
    <cellStyle name="常规 5 7" xfId="1157"/>
    <cellStyle name="常规 5 7 2" xfId="1158"/>
    <cellStyle name="常规 5 8" xfId="1159"/>
    <cellStyle name="常规 5 8 2" xfId="1160"/>
    <cellStyle name="常规 5 9" xfId="1161"/>
    <cellStyle name="常规 6 2" xfId="1162"/>
    <cellStyle name="好 14 2" xfId="1163"/>
    <cellStyle name="注释 13 2" xfId="1164"/>
    <cellStyle name="常规 6 3" xfId="1165"/>
    <cellStyle name="常规 7" xfId="1166"/>
    <cellStyle name="好 15" xfId="1167"/>
    <cellStyle name="注释 14" xfId="1168"/>
    <cellStyle name="常规 7 2" xfId="1169"/>
    <cellStyle name="好 15 2" xfId="1170"/>
    <cellStyle name="注释 14 2" xfId="1171"/>
    <cellStyle name="常规 7 2 2" xfId="1172"/>
    <cellStyle name="常规 8 2" xfId="1173"/>
    <cellStyle name="链接单元格 7" xfId="1174"/>
    <cellStyle name="注释 15 2" xfId="1175"/>
    <cellStyle name="常规 8 2 2" xfId="1176"/>
    <cellStyle name="链接单元格 7 2" xfId="1177"/>
    <cellStyle name="常规 8 3" xfId="1178"/>
    <cellStyle name="链接单元格 8" xfId="1179"/>
    <cellStyle name="常规_Sheet2_表三丙" xfId="1180"/>
    <cellStyle name="常规_表四甲" xfId="1181"/>
    <cellStyle name="常规_统计空白" xfId="1182"/>
    <cellStyle name="超链接 2" xfId="1183"/>
    <cellStyle name="超链接 2 2" xfId="1184"/>
    <cellStyle name="超链接 3" xfId="1185"/>
    <cellStyle name="超链接 4" xfId="1186"/>
    <cellStyle name="超链接 4 2" xfId="1187"/>
    <cellStyle name="好 4" xfId="1188"/>
    <cellStyle name="好 5 2" xfId="1189"/>
    <cellStyle name="好 6" xfId="1190"/>
    <cellStyle name="好 6 2" xfId="1191"/>
    <cellStyle name="好 7" xfId="1192"/>
    <cellStyle name="好 7 2" xfId="1193"/>
    <cellStyle name="好 8" xfId="1194"/>
    <cellStyle name="好 8 2" xfId="1195"/>
    <cellStyle name="好 9" xfId="1196"/>
    <cellStyle name="好 9 2" xfId="1197"/>
    <cellStyle name="计算 4" xfId="1198"/>
    <cellStyle name="汇总 2" xfId="1199"/>
    <cellStyle name="汇总 2 2" xfId="1200"/>
    <cellStyle name="汇总 3 2" xfId="1201"/>
    <cellStyle name="汇总 4" xfId="1202"/>
    <cellStyle name="汇总 5" xfId="1203"/>
    <cellStyle name="汇总 5 2" xfId="1204"/>
    <cellStyle name="汇总 6" xfId="1205"/>
    <cellStyle name="汇总 6 2" xfId="1206"/>
    <cellStyle name="汇总 7 2" xfId="1207"/>
    <cellStyle name="检查单元格 15" xfId="1208"/>
    <cellStyle name="汇总 8" xfId="1209"/>
    <cellStyle name="汇总 8 2" xfId="1210"/>
    <cellStyle name="汇总 9" xfId="1211"/>
    <cellStyle name="计算 10 2" xfId="1212"/>
    <cellStyle name="计算 11" xfId="1213"/>
    <cellStyle name="计算 11 2" xfId="1214"/>
    <cellStyle name="计算 12" xfId="1215"/>
    <cellStyle name="计算 12 2" xfId="1216"/>
    <cellStyle name="计算 13" xfId="1217"/>
    <cellStyle name="计算 14 2" xfId="1218"/>
    <cellStyle name="计算 15" xfId="1219"/>
    <cellStyle name="计算 15 2" xfId="1220"/>
    <cellStyle name="计算 2 2" xfId="1221"/>
    <cellStyle name="强调文字颜色 1 8 2" xfId="1222"/>
    <cellStyle name="计算 3" xfId="1223"/>
    <cellStyle name="强调文字颜色 1 9" xfId="1224"/>
    <cellStyle name="计算 3 2" xfId="1225"/>
    <cellStyle name="强调文字颜色 1 9 2" xfId="1226"/>
    <cellStyle name="计算 4 2" xfId="1227"/>
    <cellStyle name="计算 5" xfId="1228"/>
    <cellStyle name="计算 5 2" xfId="1229"/>
    <cellStyle name="计算 6" xfId="1230"/>
    <cellStyle name="计算 9" xfId="1231"/>
    <cellStyle name="注释 9 2" xfId="1232"/>
    <cellStyle name="检查单元格 10" xfId="1233"/>
    <cellStyle name="强调文字颜色 4 7 2" xfId="1234"/>
    <cellStyle name="检查单元格 10 2" xfId="1235"/>
    <cellStyle name="检查单元格 11" xfId="1236"/>
    <cellStyle name="检查单元格 11 2" xfId="1237"/>
    <cellStyle name="检查单元格 12" xfId="1238"/>
    <cellStyle name="检查单元格 12 2" xfId="1239"/>
    <cellStyle name="检查单元格 13" xfId="1240"/>
    <cellStyle name="检查单元格 13 2" xfId="1241"/>
    <cellStyle name="检查单元格 14" xfId="1242"/>
    <cellStyle name="检查单元格 14 2" xfId="1243"/>
    <cellStyle name="检查单元格 15 2" xfId="1244"/>
    <cellStyle name="检查单元格 2" xfId="1245"/>
    <cellStyle name="检查单元格 2 2" xfId="1246"/>
    <cellStyle name="检查单元格 3" xfId="1247"/>
    <cellStyle name="检查单元格 3 2" xfId="1248"/>
    <cellStyle name="检查单元格 4" xfId="1249"/>
    <cellStyle name="检查单元格 5 2" xfId="1250"/>
    <cellStyle name="检查单元格 6" xfId="1251"/>
    <cellStyle name="检查单元格 6 2" xfId="1252"/>
    <cellStyle name="检查单元格 7 2" xfId="1253"/>
    <cellStyle name="检查单元格 8" xfId="1254"/>
    <cellStyle name="检查单元格 8 2" xfId="1255"/>
    <cellStyle name="检查单元格 9" xfId="1256"/>
    <cellStyle name="检查单元格 9 2" xfId="1257"/>
    <cellStyle name="解释性文本 10" xfId="1258"/>
    <cellStyle name="强调文字颜色 6 7 2" xfId="1259"/>
    <cellStyle name="解释性文本 10 2" xfId="1260"/>
    <cellStyle name="解释性文本 11" xfId="1261"/>
    <cellStyle name="解释性文本 11 2" xfId="1262"/>
    <cellStyle name="解释性文本 12" xfId="1263"/>
    <cellStyle name="解释性文本 12 2" xfId="1264"/>
    <cellStyle name="解释性文本 13" xfId="1265"/>
    <cellStyle name="适中 15 2" xfId="1266"/>
    <cellStyle name="解释性文本 13 2" xfId="1267"/>
    <cellStyle name="解释性文本 14" xfId="1268"/>
    <cellStyle name="强调文字颜色 2 10" xfId="1269"/>
    <cellStyle name="解释性文本 14 2" xfId="1270"/>
    <cellStyle name="强调文字颜色 2 10 2" xfId="1271"/>
    <cellStyle name="解释性文本 15" xfId="1272"/>
    <cellStyle name="强调文字颜色 2 11" xfId="1273"/>
    <cellStyle name="解释性文本 15 2" xfId="1274"/>
    <cellStyle name="强调文字颜色 2 11 2" xfId="1275"/>
    <cellStyle name="解释性文本 4 2" xfId="1276"/>
    <cellStyle name="警告文本 10" xfId="1277"/>
    <cellStyle name="警告文本 10 2" xfId="1278"/>
    <cellStyle name="警告文本 11" xfId="1279"/>
    <cellStyle name="警告文本 11 2" xfId="1280"/>
    <cellStyle name="警告文本 12" xfId="1281"/>
    <cellStyle name="警告文本 12 2" xfId="1282"/>
    <cellStyle name="警告文本 2" xfId="1283"/>
    <cellStyle name="警告文本 2 2" xfId="1284"/>
    <cellStyle name="警告文本 3" xfId="1285"/>
    <cellStyle name="警告文本 3 2" xfId="1286"/>
    <cellStyle name="警告文本 4" xfId="1287"/>
    <cellStyle name="警告文本 4 2" xfId="1288"/>
    <cellStyle name="警告文本 5 2" xfId="1289"/>
    <cellStyle name="警告文本 6" xfId="1290"/>
    <cellStyle name="警告文本 6 2" xfId="1291"/>
    <cellStyle name="警告文本 7" xfId="1292"/>
    <cellStyle name="警告文本 7 2" xfId="1293"/>
    <cellStyle name="警告文本 8" xfId="1294"/>
    <cellStyle name="警告文本 8 2" xfId="1295"/>
    <cellStyle name="警告文本 9" xfId="1296"/>
    <cellStyle name="警告文本 9 2" xfId="1297"/>
    <cellStyle name="链接单元格 10" xfId="1298"/>
    <cellStyle name="链接单元格 10 2" xfId="1299"/>
    <cellStyle name="链接单元格 2 2" xfId="1300"/>
    <cellStyle name="链接单元格 3" xfId="1301"/>
    <cellStyle name="链接单元格 3 2" xfId="1302"/>
    <cellStyle name="链接单元格 4" xfId="1303"/>
    <cellStyle name="链接单元格 4 2" xfId="1304"/>
    <cellStyle name="链接单元格 5" xfId="1305"/>
    <cellStyle name="链接单元格 5 2" xfId="1306"/>
    <cellStyle name="链接单元格 6" xfId="1307"/>
    <cellStyle name="链接单元格 6 2" xfId="1308"/>
    <cellStyle name="链接单元格 8 2" xfId="1309"/>
    <cellStyle name="链接单元格 9" xfId="1310"/>
    <cellStyle name="链接单元格 9 2" xfId="1311"/>
    <cellStyle name="普通_laroux" xfId="1312"/>
    <cellStyle name="千分位[0]_laroux" xfId="1313"/>
    <cellStyle name="输入 8" xfId="1314"/>
    <cellStyle name="千分位_laroux" xfId="1315"/>
    <cellStyle name="千位_laroux" xfId="1316"/>
    <cellStyle name="强调文字颜色 1 10" xfId="1317"/>
    <cellStyle name="强调文字颜色 1 10 2" xfId="1318"/>
    <cellStyle name="强调文字颜色 5 3" xfId="1319"/>
    <cellStyle name="强调文字颜色 1 11" xfId="1320"/>
    <cellStyle name="强调文字颜色 1 11 2" xfId="1321"/>
    <cellStyle name="强调文字颜色 6 3" xfId="1322"/>
    <cellStyle name="强调文字颜色 1 2" xfId="1323"/>
    <cellStyle name="强调文字颜色 1 3" xfId="1324"/>
    <cellStyle name="强调文字颜色 1 3 2" xfId="1325"/>
    <cellStyle name="强调文字颜色 1 4" xfId="1326"/>
    <cellStyle name="强调文字颜色 1 4 2" xfId="1327"/>
    <cellStyle name="强调文字颜色 1 5" xfId="1328"/>
    <cellStyle name="强调文字颜色 1 5 2" xfId="1329"/>
    <cellStyle name="输出 4" xfId="1330"/>
    <cellStyle name="强调文字颜色 1 6" xfId="1331"/>
    <cellStyle name="强调文字颜色 1 6 2" xfId="1332"/>
    <cellStyle name="强调文字颜色 1 7" xfId="1333"/>
    <cellStyle name="强调文字颜色 2 12" xfId="1334"/>
    <cellStyle name="强调文字颜色 2 12 2" xfId="1335"/>
    <cellStyle name="强调文字颜色 2 14" xfId="1336"/>
    <cellStyle name="强调文字颜色 3 15 2" xfId="1337"/>
    <cellStyle name="强调文字颜色 2 14 2" xfId="1338"/>
    <cellStyle name="强调文字颜色 2 15" xfId="1339"/>
    <cellStyle name="强调文字颜色 2 15 2" xfId="1340"/>
    <cellStyle name="强调文字颜色 2 2" xfId="1341"/>
    <cellStyle name="强调文字颜色 2 2 2" xfId="1342"/>
    <cellStyle name="强调文字颜色 2 3" xfId="1343"/>
    <cellStyle name="强调文字颜色 2 4" xfId="1344"/>
    <cellStyle name="强调文字颜色 2 4 2" xfId="1345"/>
    <cellStyle name="强调文字颜色 2 5" xfId="1346"/>
    <cellStyle name="强调文字颜色 2 5 2" xfId="1347"/>
    <cellStyle name="强调文字颜色 2 6" xfId="1348"/>
    <cellStyle name="强调文字颜色 2 6 2" xfId="1349"/>
    <cellStyle name="强调文字颜色 2 7" xfId="1350"/>
    <cellStyle name="强调文字颜色 2 7 2" xfId="1351"/>
    <cellStyle name="强调文字颜色 2 8 2" xfId="1352"/>
    <cellStyle name="强调文字颜色 2 9" xfId="1353"/>
    <cellStyle name="强调文字颜色 2 9 2" xfId="1354"/>
    <cellStyle name="强调文字颜色 3 10" xfId="1355"/>
    <cellStyle name="强调文字颜色 3 11" xfId="1356"/>
    <cellStyle name="强调文字颜色 3 11 2" xfId="1357"/>
    <cellStyle name="强调文字颜色 3 12" xfId="1358"/>
    <cellStyle name="强调文字颜色 3 12 2" xfId="1359"/>
    <cellStyle name="强调文字颜色 3 13" xfId="1360"/>
    <cellStyle name="强调文字颜色 3 13 2" xfId="1361"/>
    <cellStyle name="强调文字颜色 3 14" xfId="1362"/>
    <cellStyle name="强调文字颜色 3 15" xfId="1363"/>
    <cellStyle name="强调文字颜色 3 2" xfId="1364"/>
    <cellStyle name="强调文字颜色 3 2 2" xfId="1365"/>
    <cellStyle name="强调文字颜色 4 2" xfId="1366"/>
    <cellStyle name="强调文字颜色 4 2 2" xfId="1367"/>
    <cellStyle name="强调文字颜色 4 3" xfId="1368"/>
    <cellStyle name="强调文字颜色 4 3 2" xfId="1369"/>
    <cellStyle name="强调文字颜色 4 4" xfId="1370"/>
    <cellStyle name="强调文字颜色 4 5" xfId="1371"/>
    <cellStyle name="强调文字颜色 4 5 2" xfId="1372"/>
    <cellStyle name="强调文字颜色 4 6" xfId="1373"/>
    <cellStyle name="强调文字颜色 4 6 2" xfId="1374"/>
    <cellStyle name="强调文字颜色 4 7" xfId="1375"/>
    <cellStyle name="强调文字颜色 4 8 2" xfId="1376"/>
    <cellStyle name="输入 10 2" xfId="1377"/>
    <cellStyle name="强调文字颜色 4 9" xfId="1378"/>
    <cellStyle name="输入 11" xfId="1379"/>
    <cellStyle name="强调文字颜色 5 10" xfId="1380"/>
    <cellStyle name="强调文字颜色 5 10 2" xfId="1381"/>
    <cellStyle name="强调文字颜色 5 12" xfId="1382"/>
    <cellStyle name="强调文字颜色 5 12 2" xfId="1383"/>
    <cellStyle name="强调文字颜色 5 13" xfId="1384"/>
    <cellStyle name="强调文字颜色 5 13 2" xfId="1385"/>
    <cellStyle name="强调文字颜色 5 14" xfId="1386"/>
    <cellStyle name="强调文字颜色 5 15" xfId="1387"/>
    <cellStyle name="强调文字颜色 5 15 2" xfId="1388"/>
    <cellStyle name="强调文字颜色 5 2" xfId="1389"/>
    <cellStyle name="强调文字颜色 5 2 2" xfId="1390"/>
    <cellStyle name="强调文字颜色 5 3 2" xfId="1391"/>
    <cellStyle name="强调文字颜色 5 4" xfId="1392"/>
    <cellStyle name="强调文字颜色 5 5" xfId="1393"/>
    <cellStyle name="强调文字颜色 5 5 2" xfId="1394"/>
    <cellStyle name="强调文字颜色 5 6" xfId="1395"/>
    <cellStyle name="强调文字颜色 5 6 2" xfId="1396"/>
    <cellStyle name="强调文字颜色 5 7" xfId="1397"/>
    <cellStyle name="强调文字颜色 5 7 2" xfId="1398"/>
    <cellStyle name="强调文字颜色 5 9" xfId="1399"/>
    <cellStyle name="强调文字颜色 5 9 2" xfId="1400"/>
    <cellStyle name="强调文字颜色 6 10" xfId="1401"/>
    <cellStyle name="强调文字颜色 6 10 2" xfId="1402"/>
    <cellStyle name="强调文字颜色 6 11 2" xfId="1403"/>
    <cellStyle name="强调文字颜色 6 12" xfId="1404"/>
    <cellStyle name="强调文字颜色 6 13" xfId="1405"/>
    <cellStyle name="强调文字颜色 6 14" xfId="1406"/>
    <cellStyle name="强调文字颜色 6 15" xfId="1407"/>
    <cellStyle name="强调文字颜色 6 2" xfId="1408"/>
    <cellStyle name="强调文字颜色 6 2 2" xfId="1409"/>
    <cellStyle name="强调文字颜色 6 3 2" xfId="1410"/>
    <cellStyle name="强调文字颜色 6 4" xfId="1411"/>
    <cellStyle name="强调文字颜色 6 4 2" xfId="1412"/>
    <cellStyle name="强调文字颜色 6 5" xfId="1413"/>
    <cellStyle name="强调文字颜色 6 5 2" xfId="1414"/>
    <cellStyle name="输出 10" xfId="1415"/>
    <cellStyle name="强调文字颜色 6 6" xfId="1416"/>
    <cellStyle name="强调文字颜色 6 6 2" xfId="1417"/>
    <cellStyle name="强调文字颜色 6 7" xfId="1418"/>
    <cellStyle name="强调文字颜色 6 8 2" xfId="1419"/>
    <cellStyle name="强调文字颜色 6 9" xfId="1420"/>
    <cellStyle name="强调文字颜色 6 9 2" xfId="1421"/>
    <cellStyle name="适中 10" xfId="1422"/>
    <cellStyle name="输入 15 2" xfId="1423"/>
    <cellStyle name="适中 10 2" xfId="1424"/>
    <cellStyle name="适中 11" xfId="1425"/>
    <cellStyle name="适中 11 2" xfId="1426"/>
    <cellStyle name="适中 12" xfId="1427"/>
    <cellStyle name="适中 12 2" xfId="1428"/>
    <cellStyle name="适中 13" xfId="1429"/>
    <cellStyle name="适中 13 2" xfId="1430"/>
    <cellStyle name="输出 13" xfId="1431"/>
    <cellStyle name="适中 14" xfId="1432"/>
    <cellStyle name="适中 15" xfId="1433"/>
    <cellStyle name="适中 2 2" xfId="1434"/>
    <cellStyle name="适中 3 2" xfId="1435"/>
    <cellStyle name="适中 4 2" xfId="1436"/>
    <cellStyle name="适中 5" xfId="1437"/>
    <cellStyle name="适中 5 2" xfId="1438"/>
    <cellStyle name="适中 6" xfId="1439"/>
    <cellStyle name="适中 6 2" xfId="1440"/>
    <cellStyle name="输出 10 2" xfId="1441"/>
    <cellStyle name="输出 11" xfId="1442"/>
    <cellStyle name="输出 12 2" xfId="1443"/>
    <cellStyle name="输出 13 2" xfId="1444"/>
    <cellStyle name="输出 14" xfId="1445"/>
    <cellStyle name="输出 14 2" xfId="1446"/>
    <cellStyle name="输出 15" xfId="1447"/>
    <cellStyle name="输出 15 2" xfId="1448"/>
    <cellStyle name="输出 2" xfId="1449"/>
    <cellStyle name="输出 2 2" xfId="1450"/>
    <cellStyle name="输出 3" xfId="1451"/>
    <cellStyle name="输出 5 2" xfId="1452"/>
    <cellStyle name="输出 6" xfId="1453"/>
    <cellStyle name="输入 14 2" xfId="1454"/>
    <cellStyle name="输出 7" xfId="1455"/>
    <cellStyle name="输出 7 2" xfId="1456"/>
    <cellStyle name="输入 12 2" xfId="1457"/>
    <cellStyle name="输入 13 2" xfId="1458"/>
    <cellStyle name="输入 14" xfId="1459"/>
    <cellStyle name="输入 15" xfId="1460"/>
    <cellStyle name="输入 5" xfId="1461"/>
    <cellStyle name="输入 6" xfId="1462"/>
    <cellStyle name="输入 7" xfId="1463"/>
    <cellStyle name="输入 7 2" xfId="1464"/>
    <cellStyle name="注释 3" xfId="1465"/>
    <cellStyle name="输入 8 2" xfId="1466"/>
    <cellStyle name="输入 9" xfId="1467"/>
    <cellStyle name="注释 4" xfId="1468"/>
    <cellStyle name="注释 5" xfId="1469"/>
    <cellStyle name="注释 5 2" xfId="1470"/>
    <cellStyle name="注释 6" xfId="1471"/>
    <cellStyle name="注释 6 2" xfId="1472"/>
    <cellStyle name="注释 7 2" xfId="1473"/>
    <cellStyle name="注释 8 2" xfId="1474"/>
    <cellStyle name="注释 9" xfId="1475"/>
    <cellStyle name="常规_（08定额版）通信工程概预算编制表格（09年7月12日修正版--1）" xfId="1476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18</xdr:col>
      <xdr:colOff>182217</xdr:colOff>
      <xdr:row>0</xdr:row>
      <xdr:rowOff>173298</xdr:rowOff>
    </xdr:from>
    <xdr:to>
      <xdr:col>25</xdr:col>
      <xdr:colOff>382241</xdr:colOff>
      <xdr:row>18</xdr:row>
      <xdr:rowOff>176004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41485" y="172720"/>
          <a:ext cx="5000625" cy="3260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171612</xdr:colOff>
      <xdr:row>18</xdr:row>
      <xdr:rowOff>76021</xdr:rowOff>
    </xdr:from>
    <xdr:to>
      <xdr:col>25</xdr:col>
      <xdr:colOff>430695</xdr:colOff>
      <xdr:row>31</xdr:row>
      <xdr:rowOff>94836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2031325" y="3333115"/>
          <a:ext cx="5059680" cy="2190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198797</xdr:colOff>
      <xdr:row>30</xdr:row>
      <xdr:rowOff>123586</xdr:rowOff>
    </xdr:from>
    <xdr:to>
      <xdr:col>25</xdr:col>
      <xdr:colOff>480394</xdr:colOff>
      <xdr:row>49</xdr:row>
      <xdr:rowOff>58391</xdr:rowOff>
    </xdr:to>
    <xdr:pic>
      <xdr:nvPicPr>
        <xdr:cNvPr id="5123" name="Picture 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22058630" y="5400040"/>
          <a:ext cx="5081905" cy="28301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435595</xdr:colOff>
      <xdr:row>49</xdr:row>
      <xdr:rowOff>91108</xdr:rowOff>
    </xdr:from>
    <xdr:to>
      <xdr:col>25</xdr:col>
      <xdr:colOff>431526</xdr:colOff>
      <xdr:row>58</xdr:row>
      <xdr:rowOff>53421</xdr:rowOff>
    </xdr:to>
    <xdr:pic>
      <xdr:nvPicPr>
        <xdr:cNvPr id="5124" name="Picture 4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22294850" y="8263255"/>
          <a:ext cx="4796790" cy="13341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-20140924ky\2018\8&#26376;&#20221;\&#20048;&#24179;&#22478;&#21271;&#26472;&#26408;&#21280;&#26032;&#26449;\&#20048;&#24179;&#22478;&#21271;&#26472;&#26408;&#21280;&#26032;&#26449;-0.76w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信息"/>
      <sheetName val="表一"/>
      <sheetName val="表二"/>
      <sheetName val="表三 甲"/>
      <sheetName val="表三 乙"/>
      <sheetName val="表三 丙"/>
      <sheetName val="Sheet2"/>
      <sheetName val="表四 甲"/>
      <sheetName val="Sheet1"/>
      <sheetName val="表五"/>
      <sheetName val="ODN预算导入模版"/>
      <sheetName val="FTTH驻地网项目概预算导入模板"/>
    </sheetNames>
    <sheetDataSet>
      <sheetData sheetId="0"/>
      <sheetData sheetId="1"/>
      <sheetData sheetId="2"/>
      <sheetData sheetId="3">
        <row r="1770">
          <cell r="H1770">
            <v>7.878144</v>
          </cell>
          <cell r="I1770">
            <v>3.848613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opLeftCell="B1" workbookViewId="0">
      <selection activeCell="C19" sqref="C19"/>
    </sheetView>
  </sheetViews>
  <sheetFormatPr defaultColWidth="9" defaultRowHeight="12.75" outlineLevelCol="6"/>
  <cols>
    <col min="1" max="1" width="4.125" style="488" customWidth="1"/>
    <col min="2" max="2" width="13.125" style="489" customWidth="1"/>
    <col min="3" max="3" width="43.25" style="489" customWidth="1"/>
    <col min="4" max="4" width="0.75" style="490" customWidth="1"/>
    <col min="5" max="5" width="4.125" style="488" customWidth="1"/>
    <col min="6" max="6" width="13.125" style="489" customWidth="1"/>
    <col min="7" max="7" width="43.25" style="489" customWidth="1"/>
    <col min="8" max="16384" width="9" style="490"/>
  </cols>
  <sheetData>
    <row r="1" s="486" customFormat="1" ht="21.75" customHeight="1" spans="1:7">
      <c r="A1" s="491"/>
      <c r="B1" s="492"/>
      <c r="C1" s="492"/>
      <c r="D1" s="493" t="s">
        <v>0</v>
      </c>
      <c r="E1" s="491"/>
      <c r="F1" s="492"/>
      <c r="G1" s="492"/>
    </row>
    <row r="2" s="487" customFormat="1" customHeight="1" spans="1:7">
      <c r="A2" s="494" t="s">
        <v>1</v>
      </c>
      <c r="B2" s="495" t="s">
        <v>2</v>
      </c>
      <c r="C2" s="496" t="s">
        <v>3</v>
      </c>
      <c r="E2" s="494" t="s">
        <v>1</v>
      </c>
      <c r="F2" s="495" t="s">
        <v>4</v>
      </c>
      <c r="G2" s="496" t="s">
        <v>5</v>
      </c>
    </row>
    <row r="3" spans="1:7">
      <c r="A3" s="497">
        <v>1</v>
      </c>
      <c r="B3" s="498" t="s">
        <v>6</v>
      </c>
      <c r="C3" s="499" t="s">
        <v>7</v>
      </c>
      <c r="E3" s="497">
        <v>1</v>
      </c>
      <c r="F3" s="498" t="s">
        <v>8</v>
      </c>
      <c r="G3" s="500"/>
    </row>
    <row r="4" ht="24" spans="1:7">
      <c r="A4" s="497">
        <v>2</v>
      </c>
      <c r="B4" s="498" t="s">
        <v>9</v>
      </c>
      <c r="C4" s="501" t="s">
        <v>10</v>
      </c>
      <c r="E4" s="497"/>
      <c r="F4" s="498" t="s">
        <v>11</v>
      </c>
      <c r="G4" s="499" t="s">
        <v>12</v>
      </c>
    </row>
    <row r="5" spans="1:7">
      <c r="A5" s="497">
        <v>3</v>
      </c>
      <c r="B5" s="498" t="s">
        <v>13</v>
      </c>
      <c r="C5" s="499"/>
      <c r="E5" s="497"/>
      <c r="F5" s="498" t="s">
        <v>14</v>
      </c>
      <c r="G5" s="499" t="s">
        <v>15</v>
      </c>
    </row>
    <row r="6" spans="1:7">
      <c r="A6" s="497">
        <v>4</v>
      </c>
      <c r="B6" s="498" t="s">
        <v>16</v>
      </c>
      <c r="C6" s="499" t="s">
        <v>17</v>
      </c>
      <c r="E6" s="497"/>
      <c r="F6" s="498" t="s">
        <v>18</v>
      </c>
      <c r="G6" s="499" t="s">
        <v>19</v>
      </c>
    </row>
    <row r="7" spans="1:7">
      <c r="A7" s="497">
        <v>5</v>
      </c>
      <c r="B7" s="498" t="s">
        <v>20</v>
      </c>
      <c r="C7" s="499" t="s">
        <v>21</v>
      </c>
      <c r="E7" s="497"/>
      <c r="F7" s="498" t="s">
        <v>22</v>
      </c>
      <c r="G7" s="499" t="s">
        <v>23</v>
      </c>
    </row>
    <row r="8" spans="1:7">
      <c r="A8" s="497">
        <v>6</v>
      </c>
      <c r="B8" s="498" t="s">
        <v>24</v>
      </c>
      <c r="C8" s="499" t="s">
        <v>25</v>
      </c>
      <c r="E8" s="497"/>
      <c r="F8" s="498" t="s">
        <v>26</v>
      </c>
      <c r="G8" s="499" t="s">
        <v>27</v>
      </c>
    </row>
    <row r="9" spans="1:7">
      <c r="A9" s="497">
        <v>7</v>
      </c>
      <c r="B9" s="498" t="s">
        <v>28</v>
      </c>
      <c r="C9" s="499" t="s">
        <v>29</v>
      </c>
      <c r="E9" s="497"/>
      <c r="F9" s="498" t="s">
        <v>30</v>
      </c>
      <c r="G9" s="499"/>
    </row>
    <row r="10" spans="1:7">
      <c r="A10" s="497">
        <v>8</v>
      </c>
      <c r="B10" s="498" t="s">
        <v>31</v>
      </c>
      <c r="C10" s="499" t="s">
        <v>32</v>
      </c>
      <c r="E10" s="497"/>
      <c r="F10" s="498" t="s">
        <v>33</v>
      </c>
      <c r="G10" s="499"/>
    </row>
    <row r="11" spans="1:7">
      <c r="A11" s="502">
        <v>9</v>
      </c>
      <c r="B11" s="503" t="s">
        <v>34</v>
      </c>
      <c r="C11" s="504" t="s">
        <v>35</v>
      </c>
      <c r="E11" s="497"/>
      <c r="F11" s="498" t="s">
        <v>36</v>
      </c>
      <c r="G11" s="499"/>
    </row>
    <row r="12" spans="1:7">
      <c r="A12" s="505"/>
      <c r="B12" s="506"/>
      <c r="C12" s="506"/>
      <c r="E12" s="497"/>
      <c r="F12" s="507" t="s">
        <v>37</v>
      </c>
      <c r="G12" s="499" t="s">
        <v>38</v>
      </c>
    </row>
    <row r="13" spans="1:7">
      <c r="A13" s="494" t="s">
        <v>1</v>
      </c>
      <c r="B13" s="495" t="s">
        <v>2</v>
      </c>
      <c r="C13" s="496" t="s">
        <v>39</v>
      </c>
      <c r="E13" s="497">
        <v>2</v>
      </c>
      <c r="F13" s="507" t="s">
        <v>40</v>
      </c>
      <c r="G13" s="499" t="s">
        <v>41</v>
      </c>
    </row>
    <row r="14" spans="1:7">
      <c r="A14" s="497">
        <v>1</v>
      </c>
      <c r="B14" s="507" t="s">
        <v>42</v>
      </c>
      <c r="C14" s="499"/>
      <c r="E14" s="497">
        <v>3</v>
      </c>
      <c r="F14" s="508"/>
      <c r="G14" s="500"/>
    </row>
    <row r="15" spans="1:7">
      <c r="A15" s="497">
        <v>2</v>
      </c>
      <c r="B15" s="507" t="s">
        <v>43</v>
      </c>
      <c r="C15" s="499" t="s">
        <v>44</v>
      </c>
      <c r="E15" s="497">
        <v>4</v>
      </c>
      <c r="F15" s="508"/>
      <c r="G15" s="500"/>
    </row>
    <row r="16" spans="1:7">
      <c r="A16" s="497">
        <v>3</v>
      </c>
      <c r="B16" s="507" t="s">
        <v>45</v>
      </c>
      <c r="C16" s="499" t="s">
        <v>46</v>
      </c>
      <c r="E16" s="497">
        <v>5</v>
      </c>
      <c r="F16" s="508"/>
      <c r="G16" s="500"/>
    </row>
    <row r="17" spans="1:7">
      <c r="A17" s="497">
        <v>4</v>
      </c>
      <c r="B17" s="507" t="s">
        <v>47</v>
      </c>
      <c r="C17" s="499"/>
      <c r="E17" s="497">
        <v>6</v>
      </c>
      <c r="F17" s="507" t="s">
        <v>48</v>
      </c>
      <c r="G17" s="500"/>
    </row>
    <row r="18" spans="1:7">
      <c r="A18" s="497">
        <v>5</v>
      </c>
      <c r="B18" s="498" t="s">
        <v>49</v>
      </c>
      <c r="C18" s="499" t="s">
        <v>50</v>
      </c>
      <c r="E18" s="497">
        <v>7</v>
      </c>
      <c r="F18" s="509"/>
      <c r="G18" s="500"/>
    </row>
    <row r="19" spans="1:7">
      <c r="A19" s="497">
        <v>6</v>
      </c>
      <c r="B19" s="509"/>
      <c r="C19" s="500"/>
      <c r="E19" s="497">
        <v>8</v>
      </c>
      <c r="F19" s="498" t="s">
        <v>51</v>
      </c>
      <c r="G19" s="500"/>
    </row>
    <row r="20" spans="1:7">
      <c r="A20" s="497">
        <v>7</v>
      </c>
      <c r="B20" s="509"/>
      <c r="C20" s="500"/>
      <c r="E20" s="497">
        <v>9</v>
      </c>
      <c r="F20" s="498" t="s">
        <v>52</v>
      </c>
      <c r="G20" s="500"/>
    </row>
    <row r="21" spans="1:7">
      <c r="A21" s="497">
        <v>8</v>
      </c>
      <c r="B21" s="498" t="s">
        <v>53</v>
      </c>
      <c r="C21" s="500"/>
      <c r="E21" s="497">
        <v>10</v>
      </c>
      <c r="F21" s="498" t="s">
        <v>54</v>
      </c>
      <c r="G21" s="500"/>
    </row>
    <row r="22" spans="1:7">
      <c r="A22" s="497">
        <v>9</v>
      </c>
      <c r="B22" s="498" t="s">
        <v>55</v>
      </c>
      <c r="C22" s="500"/>
      <c r="E22" s="497">
        <v>11</v>
      </c>
      <c r="F22" s="498" t="s">
        <v>56</v>
      </c>
      <c r="G22" s="500"/>
    </row>
    <row r="23" spans="1:7">
      <c r="A23" s="497">
        <v>10</v>
      </c>
      <c r="B23" s="498" t="s">
        <v>57</v>
      </c>
      <c r="C23" s="500"/>
      <c r="E23" s="497">
        <v>12</v>
      </c>
      <c r="F23" s="509"/>
      <c r="G23" s="500"/>
    </row>
    <row r="24" spans="1:7">
      <c r="A24" s="497">
        <v>11</v>
      </c>
      <c r="B24" s="498" t="s">
        <v>58</v>
      </c>
      <c r="C24" s="500">
        <f>SUM(C21:C23)</f>
        <v>0</v>
      </c>
      <c r="E24" s="497">
        <v>13</v>
      </c>
      <c r="F24" s="509"/>
      <c r="G24" s="500"/>
    </row>
    <row r="25" spans="1:7">
      <c r="A25" s="497">
        <v>12</v>
      </c>
      <c r="B25" s="509"/>
      <c r="C25" s="500"/>
      <c r="E25" s="497">
        <v>14</v>
      </c>
      <c r="F25" s="509"/>
      <c r="G25" s="500"/>
    </row>
    <row r="26" spans="1:7">
      <c r="A26" s="497">
        <v>13</v>
      </c>
      <c r="B26" s="509"/>
      <c r="C26" s="500"/>
      <c r="E26" s="497">
        <v>15</v>
      </c>
      <c r="F26" s="509"/>
      <c r="G26" s="500"/>
    </row>
    <row r="27" spans="1:7">
      <c r="A27" s="497">
        <v>14</v>
      </c>
      <c r="B27" s="509"/>
      <c r="C27" s="500"/>
      <c r="E27" s="497">
        <v>16</v>
      </c>
      <c r="F27" s="509"/>
      <c r="G27" s="500"/>
    </row>
    <row r="28" spans="1:7">
      <c r="A28" s="497">
        <v>15</v>
      </c>
      <c r="B28" s="509"/>
      <c r="C28" s="500"/>
      <c r="E28" s="497">
        <v>17</v>
      </c>
      <c r="F28" s="509"/>
      <c r="G28" s="500"/>
    </row>
    <row r="29" spans="1:7">
      <c r="A29" s="497">
        <v>16</v>
      </c>
      <c r="B29" s="509"/>
      <c r="C29" s="500"/>
      <c r="E29" s="497">
        <v>18</v>
      </c>
      <c r="F29" s="509"/>
      <c r="G29" s="500"/>
    </row>
    <row r="30" spans="1:7">
      <c r="A30" s="497">
        <v>17</v>
      </c>
      <c r="B30" s="509"/>
      <c r="C30" s="500"/>
      <c r="E30" s="497">
        <v>19</v>
      </c>
      <c r="F30" s="509"/>
      <c r="G30" s="500"/>
    </row>
    <row r="31" spans="1:7">
      <c r="A31" s="497">
        <v>18</v>
      </c>
      <c r="B31" s="509"/>
      <c r="C31" s="500"/>
      <c r="E31" s="497">
        <v>20</v>
      </c>
      <c r="F31" s="509"/>
      <c r="G31" s="500"/>
    </row>
    <row r="32" spans="1:7">
      <c r="A32" s="497">
        <v>19</v>
      </c>
      <c r="B32" s="509"/>
      <c r="C32" s="500"/>
      <c r="E32" s="497">
        <v>21</v>
      </c>
      <c r="F32" s="509"/>
      <c r="G32" s="500"/>
    </row>
    <row r="33" spans="1:7">
      <c r="A33" s="497">
        <v>20</v>
      </c>
      <c r="B33" s="509"/>
      <c r="C33" s="500"/>
      <c r="E33" s="497">
        <v>22</v>
      </c>
      <c r="F33" s="509"/>
      <c r="G33" s="500"/>
    </row>
    <row r="34" spans="1:7">
      <c r="A34" s="497">
        <v>21</v>
      </c>
      <c r="B34" s="509"/>
      <c r="C34" s="500"/>
      <c r="E34" s="497">
        <v>23</v>
      </c>
      <c r="F34" s="509"/>
      <c r="G34" s="500"/>
    </row>
    <row r="35" spans="1:7">
      <c r="A35" s="497">
        <v>22</v>
      </c>
      <c r="B35" s="509"/>
      <c r="C35" s="500"/>
      <c r="E35" s="497">
        <v>24</v>
      </c>
      <c r="F35" s="509"/>
      <c r="G35" s="500"/>
    </row>
    <row r="36" spans="1:7">
      <c r="A36" s="497">
        <v>23</v>
      </c>
      <c r="B36" s="509"/>
      <c r="C36" s="500"/>
      <c r="E36" s="497">
        <v>25</v>
      </c>
      <c r="F36" s="509"/>
      <c r="G36" s="500"/>
    </row>
    <row r="37" spans="1:7">
      <c r="A37" s="502">
        <v>24</v>
      </c>
      <c r="B37" s="510"/>
      <c r="C37" s="511"/>
      <c r="E37" s="497">
        <v>26</v>
      </c>
      <c r="F37" s="510"/>
      <c r="G37" s="511"/>
    </row>
    <row r="38" spans="1:7">
      <c r="A38" s="487"/>
      <c r="E38" s="487"/>
      <c r="G38" s="512" t="s">
        <v>59</v>
      </c>
    </row>
  </sheetData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E21" sqref="E21"/>
    </sheetView>
  </sheetViews>
  <sheetFormatPr defaultColWidth="9" defaultRowHeight="18" customHeight="1"/>
  <cols>
    <col min="1" max="1" width="4.5" style="165" customWidth="1"/>
    <col min="2" max="2" width="22.75" style="165" customWidth="1"/>
    <col min="3" max="3" width="43.875" style="165" customWidth="1"/>
    <col min="4" max="6" width="10.75" style="165" customWidth="1"/>
    <col min="7" max="7" width="18.75" style="165" customWidth="1"/>
    <col min="8" max="8" width="9" style="165"/>
    <col min="9" max="9" width="9.75" style="166" customWidth="1"/>
    <col min="10" max="16384" width="9" style="165"/>
  </cols>
  <sheetData>
    <row r="1" ht="36" customHeight="1" spans="1:7">
      <c r="A1" s="167" t="s">
        <v>3887</v>
      </c>
      <c r="B1" s="167"/>
      <c r="C1" s="167"/>
      <c r="D1" s="167"/>
      <c r="E1" s="167"/>
      <c r="F1" s="167"/>
      <c r="G1" s="167"/>
    </row>
    <row r="2" s="163" customFormat="1" customHeight="1" spans="1:9">
      <c r="A2" s="168" t="str">
        <f>ASC(综合信息表!C3)</f>
        <v>建设项目名称:</v>
      </c>
      <c r="B2" s="169"/>
      <c r="C2" s="169"/>
      <c r="D2" s="169"/>
      <c r="E2" s="169"/>
      <c r="F2" s="169"/>
      <c r="G2" s="169"/>
      <c r="I2" s="188"/>
    </row>
    <row r="3" s="164" customFormat="1" customHeight="1" spans="1:9">
      <c r="A3" s="170" t="str">
        <f>ASC(综合信息表!C4)</f>
        <v>单项工程名称:2023年景德镇电信乐平水利枢纽工程建设杆线迁改工程</v>
      </c>
      <c r="B3" s="171"/>
      <c r="D3" s="172" t="str">
        <f>ASC(综合信息表!C6)</f>
        <v>建设单位名称:中国电信股份有限公司景德镇分公司</v>
      </c>
      <c r="E3" s="173"/>
      <c r="F3" s="173" t="str">
        <f>ASC(综合信息表!G13)</f>
        <v>表格编号:TXL-5甲</v>
      </c>
      <c r="G3" s="173" t="s">
        <v>21</v>
      </c>
      <c r="I3" s="189"/>
    </row>
    <row r="4" s="164" customFormat="1" customHeight="1" spans="1:9">
      <c r="A4" s="174" t="s">
        <v>1</v>
      </c>
      <c r="B4" s="174" t="s">
        <v>62</v>
      </c>
      <c r="C4" s="174" t="s">
        <v>3888</v>
      </c>
      <c r="D4" s="174" t="s">
        <v>3889</v>
      </c>
      <c r="E4" s="174"/>
      <c r="F4" s="174"/>
      <c r="G4" s="175"/>
      <c r="I4" s="189"/>
    </row>
    <row r="5" s="164" customFormat="1" customHeight="1" spans="1:9">
      <c r="A5" s="174"/>
      <c r="B5" s="174"/>
      <c r="C5" s="174"/>
      <c r="D5" s="174" t="s">
        <v>71</v>
      </c>
      <c r="E5" s="174" t="s">
        <v>72</v>
      </c>
      <c r="F5" s="174" t="s">
        <v>73</v>
      </c>
      <c r="G5" s="174" t="s">
        <v>3079</v>
      </c>
      <c r="I5" s="189"/>
    </row>
    <row r="6" s="164" customFormat="1" ht="17.45" customHeight="1" spans="1:9">
      <c r="A6" s="174" t="s">
        <v>75</v>
      </c>
      <c r="B6" s="174" t="s">
        <v>76</v>
      </c>
      <c r="C6" s="174" t="s">
        <v>77</v>
      </c>
      <c r="D6" s="174" t="s">
        <v>78</v>
      </c>
      <c r="E6" s="176" t="s">
        <v>79</v>
      </c>
      <c r="F6" s="174" t="s">
        <v>80</v>
      </c>
      <c r="G6" s="174" t="s">
        <v>83</v>
      </c>
      <c r="I6" s="189"/>
    </row>
    <row r="7" s="164" customFormat="1" ht="17.45" customHeight="1" spans="1:9">
      <c r="A7" s="174">
        <v>1</v>
      </c>
      <c r="B7" s="177" t="s">
        <v>3890</v>
      </c>
      <c r="C7" s="178"/>
      <c r="D7" s="179"/>
      <c r="E7" s="179"/>
      <c r="F7" s="179"/>
      <c r="G7" s="178"/>
      <c r="I7" s="189"/>
    </row>
    <row r="8" s="164" customFormat="1" ht="17.45" customHeight="1" spans="1:9">
      <c r="A8" s="174">
        <v>2</v>
      </c>
      <c r="B8" s="177" t="s">
        <v>3891</v>
      </c>
      <c r="C8" s="178"/>
      <c r="D8" s="179"/>
      <c r="E8" s="179"/>
      <c r="F8" s="179"/>
      <c r="G8" s="178"/>
      <c r="I8" s="189"/>
    </row>
    <row r="9" s="164" customFormat="1" ht="17.45" customHeight="1" spans="1:9">
      <c r="A9" s="174">
        <v>3</v>
      </c>
      <c r="B9" s="177" t="s">
        <v>3892</v>
      </c>
      <c r="C9" s="178"/>
      <c r="D9" s="179"/>
      <c r="E9" s="179"/>
      <c r="F9" s="179"/>
      <c r="G9" s="178"/>
      <c r="I9" s="189"/>
    </row>
    <row r="10" s="164" customFormat="1" ht="17.45" customHeight="1" spans="1:9">
      <c r="A10" s="174">
        <v>4</v>
      </c>
      <c r="B10" s="177" t="s">
        <v>3893</v>
      </c>
      <c r="C10" s="178"/>
      <c r="D10" s="179"/>
      <c r="E10" s="179"/>
      <c r="F10" s="179"/>
      <c r="G10" s="178"/>
      <c r="I10" s="189"/>
    </row>
    <row r="11" s="164" customFormat="1" ht="17.45" customHeight="1" spans="1:9">
      <c r="A11" s="174">
        <v>5</v>
      </c>
      <c r="B11" s="177" t="s">
        <v>3894</v>
      </c>
      <c r="C11" s="180" t="s">
        <v>3895</v>
      </c>
      <c r="D11" s="179">
        <f t="shared" ref="D11:D13" si="0">F11/1.06</f>
        <v>0</v>
      </c>
      <c r="E11" s="179">
        <f t="shared" ref="E11:E13" si="1">D11*6%</f>
        <v>0</v>
      </c>
      <c r="F11" s="181">
        <v>0</v>
      </c>
      <c r="G11" s="178" t="s">
        <v>3896</v>
      </c>
      <c r="I11" s="189"/>
    </row>
    <row r="12" s="164" customFormat="1" ht="17.45" customHeight="1" spans="1:9">
      <c r="A12" s="174">
        <v>6</v>
      </c>
      <c r="B12" s="177" t="s">
        <v>3897</v>
      </c>
      <c r="C12" s="182"/>
      <c r="D12" s="179"/>
      <c r="E12" s="179"/>
      <c r="F12" s="179"/>
      <c r="G12" s="178"/>
      <c r="I12" s="189"/>
    </row>
    <row r="13" s="164" customFormat="1" ht="17.45" customHeight="1" spans="1:9">
      <c r="A13" s="174">
        <v>7</v>
      </c>
      <c r="B13" s="177" t="s">
        <v>3898</v>
      </c>
      <c r="C13" s="178" t="s">
        <v>3899</v>
      </c>
      <c r="D13" s="179">
        <f t="shared" si="0"/>
        <v>0</v>
      </c>
      <c r="E13" s="179">
        <f t="shared" si="1"/>
        <v>0</v>
      </c>
      <c r="F13" s="179">
        <v>0</v>
      </c>
      <c r="G13" s="178" t="s">
        <v>3896</v>
      </c>
      <c r="I13" s="189"/>
    </row>
    <row r="14" s="164" customFormat="1" ht="17.45" customHeight="1" spans="1:9">
      <c r="A14" s="174">
        <v>8</v>
      </c>
      <c r="B14" s="177" t="s">
        <v>3900</v>
      </c>
      <c r="C14" s="178" t="s">
        <v>3901</v>
      </c>
      <c r="D14" s="179">
        <f>表二!D7*2%</f>
        <v>2000.29001616064</v>
      </c>
      <c r="E14" s="179">
        <f>D14*3%</f>
        <v>60.0087004848193</v>
      </c>
      <c r="F14" s="179">
        <f>D14+E14</f>
        <v>2060.29871664546</v>
      </c>
      <c r="G14" s="178" t="s">
        <v>3902</v>
      </c>
      <c r="I14" s="189"/>
    </row>
    <row r="15" s="164" customFormat="1" ht="17.45" customHeight="1" spans="1:9">
      <c r="A15" s="174">
        <v>9</v>
      </c>
      <c r="B15" s="183" t="s">
        <v>3903</v>
      </c>
      <c r="C15" s="178"/>
      <c r="D15" s="179"/>
      <c r="E15" s="179"/>
      <c r="F15" s="179"/>
      <c r="G15" s="178"/>
      <c r="I15" s="189"/>
    </row>
    <row r="16" s="164" customFormat="1" ht="17.45" customHeight="1" spans="1:9">
      <c r="A16" s="174">
        <v>10</v>
      </c>
      <c r="B16" s="177" t="s">
        <v>3904</v>
      </c>
      <c r="C16" s="184"/>
      <c r="D16" s="179"/>
      <c r="E16" s="179"/>
      <c r="F16" s="179"/>
      <c r="G16" s="178"/>
      <c r="I16" s="189"/>
    </row>
    <row r="17" s="164" customFormat="1" ht="17.45" customHeight="1" spans="1:9">
      <c r="A17" s="174">
        <v>11</v>
      </c>
      <c r="B17" s="177" t="s">
        <v>3905</v>
      </c>
      <c r="C17" s="178"/>
      <c r="D17" s="179"/>
      <c r="E17" s="179"/>
      <c r="F17" s="179"/>
      <c r="G17" s="178"/>
      <c r="I17" s="189"/>
    </row>
    <row r="18" s="164" customFormat="1" ht="17.45" customHeight="1" spans="1:9">
      <c r="A18" s="174">
        <v>12</v>
      </c>
      <c r="B18" s="177" t="s">
        <v>3906</v>
      </c>
      <c r="C18" s="178"/>
      <c r="D18" s="179"/>
      <c r="E18" s="179"/>
      <c r="F18" s="179"/>
      <c r="G18" s="178"/>
      <c r="I18" s="189"/>
    </row>
    <row r="19" s="164" customFormat="1" ht="17.45" customHeight="1" spans="1:9">
      <c r="A19" s="174">
        <v>13</v>
      </c>
      <c r="B19" s="177" t="s">
        <v>3907</v>
      </c>
      <c r="C19" s="178"/>
      <c r="D19" s="179"/>
      <c r="E19" s="179"/>
      <c r="F19" s="179"/>
      <c r="G19" s="178"/>
      <c r="I19" s="189"/>
    </row>
    <row r="20" s="164" customFormat="1" ht="17.45" customHeight="1" spans="1:9">
      <c r="A20" s="174">
        <v>14</v>
      </c>
      <c r="B20" s="177" t="s">
        <v>3908</v>
      </c>
      <c r="C20" s="178"/>
      <c r="D20" s="179"/>
      <c r="E20" s="179"/>
      <c r="F20" s="179"/>
      <c r="G20" s="178"/>
      <c r="I20" s="189"/>
    </row>
    <row r="21" s="164" customFormat="1" ht="17.45" customHeight="1" spans="1:9">
      <c r="A21" s="174"/>
      <c r="B21" s="185" t="s">
        <v>3909</v>
      </c>
      <c r="C21" s="178"/>
      <c r="D21" s="179">
        <f>SUM(D7:D20)</f>
        <v>2000.29001616064</v>
      </c>
      <c r="E21" s="179">
        <v>0</v>
      </c>
      <c r="F21" s="179">
        <f>D21+E21</f>
        <v>2000.29001616064</v>
      </c>
      <c r="G21" s="178"/>
      <c r="I21" s="189"/>
    </row>
    <row r="22" s="164" customFormat="1" ht="17.45" customHeight="1" spans="1:9">
      <c r="A22" s="174">
        <v>15</v>
      </c>
      <c r="B22" s="177" t="s">
        <v>3910</v>
      </c>
      <c r="C22" s="178"/>
      <c r="D22" s="179"/>
      <c r="E22" s="179"/>
      <c r="F22" s="179"/>
      <c r="G22" s="178"/>
      <c r="I22" s="189"/>
    </row>
    <row r="23" s="164" customFormat="1" ht="17.45" customHeight="1" spans="1:9">
      <c r="A23" s="186" t="str">
        <f>ASC(综合信息表!C8)</f>
        <v>设计负责人:</v>
      </c>
      <c r="C23" s="187" t="str">
        <f>ASC(综合信息表!C9)</f>
        <v>审核:</v>
      </c>
      <c r="D23" s="164" t="str">
        <f>ASC(综合信息表!C10)</f>
        <v>编制:</v>
      </c>
      <c r="G23" s="173" t="str">
        <f>ASC(综合信息表!C11)</f>
        <v>编制日期:   2023 年05月</v>
      </c>
      <c r="I23" s="189"/>
    </row>
    <row r="24" s="164" customFormat="1" customHeight="1" spans="1:9">
      <c r="A24" s="165"/>
      <c r="B24" s="165"/>
      <c r="C24" s="165"/>
      <c r="D24" s="165"/>
      <c r="E24" s="165"/>
      <c r="F24" s="165"/>
      <c r="G24" s="165"/>
      <c r="I24" s="189"/>
    </row>
    <row r="25" s="164" customFormat="1" customHeight="1" spans="1:9">
      <c r="A25" s="165"/>
      <c r="B25" s="165"/>
      <c r="C25" s="165"/>
      <c r="D25" s="165"/>
      <c r="E25" s="165"/>
      <c r="F25" s="165"/>
      <c r="G25" s="165"/>
      <c r="I25" s="189"/>
    </row>
  </sheetData>
  <mergeCells count="5">
    <mergeCell ref="A1:G1"/>
    <mergeCell ref="D4:F4"/>
    <mergeCell ref="A4:A5"/>
    <mergeCell ref="B4:B5"/>
    <mergeCell ref="C4:C5"/>
  </mergeCells>
  <printOptions horizontalCentered="1"/>
  <pageMargins left="0.747916666666667" right="0.747916666666667" top="1.18055555555556" bottom="0.786805555555556" header="0" footer="0.590277777777778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opLeftCell="A40" workbookViewId="0">
      <selection activeCell="B52" sqref="B52"/>
    </sheetView>
  </sheetViews>
  <sheetFormatPr defaultColWidth="9" defaultRowHeight="13.5" outlineLevelCol="4"/>
  <cols>
    <col min="1" max="1" width="18.625" style="138"/>
    <col min="2" max="3" width="18.625" style="138" customWidth="1"/>
    <col min="4" max="4" width="38.625" style="138" customWidth="1"/>
    <col min="5" max="5" width="18.875" style="138" customWidth="1"/>
    <col min="6" max="16384" width="9" style="138"/>
  </cols>
  <sheetData>
    <row r="1" ht="20.25" spans="1:5">
      <c r="A1" s="139" t="s">
        <v>3911</v>
      </c>
      <c r="B1" s="139"/>
      <c r="C1" s="139"/>
      <c r="D1" s="139"/>
      <c r="E1" s="140"/>
    </row>
    <row r="2" spans="1:5">
      <c r="A2" s="141" t="s">
        <v>3912</v>
      </c>
      <c r="B2" s="141" t="s">
        <v>3913</v>
      </c>
      <c r="C2" s="141" t="s">
        <v>173</v>
      </c>
      <c r="D2" s="141" t="s">
        <v>3914</v>
      </c>
      <c r="E2" s="141" t="s">
        <v>3915</v>
      </c>
    </row>
    <row r="3" spans="1:5">
      <c r="A3" s="142" t="s">
        <v>3916</v>
      </c>
      <c r="B3" s="143">
        <v>43905</v>
      </c>
      <c r="C3" s="144"/>
      <c r="D3" s="145"/>
      <c r="E3" s="146" t="s">
        <v>3917</v>
      </c>
    </row>
    <row r="4" spans="1:5">
      <c r="A4" s="142" t="s">
        <v>3918</v>
      </c>
      <c r="B4" s="147">
        <f>'表三 甲'!I1776</f>
        <v>85.9711232</v>
      </c>
      <c r="C4" s="144" t="s">
        <v>3919</v>
      </c>
      <c r="D4" s="145"/>
      <c r="E4" s="146" t="s">
        <v>3920</v>
      </c>
    </row>
    <row r="5" spans="1:5">
      <c r="A5" s="142" t="s">
        <v>3921</v>
      </c>
      <c r="B5" s="147">
        <f>'表三 甲'!H1776</f>
        <v>200.25429</v>
      </c>
      <c r="C5" s="144" t="s">
        <v>3919</v>
      </c>
      <c r="D5" s="145"/>
      <c r="E5" s="146" t="s">
        <v>3920</v>
      </c>
    </row>
    <row r="6" ht="24" spans="1:5">
      <c r="A6" s="148" t="s">
        <v>3922</v>
      </c>
      <c r="B6" s="149">
        <f>表二!D6</f>
        <v>0</v>
      </c>
      <c r="C6" s="150" t="s">
        <v>3923</v>
      </c>
      <c r="D6" s="151" t="s">
        <v>3924</v>
      </c>
      <c r="E6" s="146" t="s">
        <v>3920</v>
      </c>
    </row>
    <row r="7" spans="1:5">
      <c r="A7" s="142" t="s">
        <v>3925</v>
      </c>
      <c r="B7" s="149">
        <f>表二!D10</f>
        <v>28073.2275752</v>
      </c>
      <c r="C7" s="144" t="s">
        <v>3923</v>
      </c>
      <c r="D7" s="145"/>
      <c r="E7" s="146" t="s">
        <v>3920</v>
      </c>
    </row>
    <row r="8" spans="1:5">
      <c r="A8" s="142" t="s">
        <v>3926</v>
      </c>
      <c r="B8" s="149">
        <f>表二!D11</f>
        <v>22828.98906</v>
      </c>
      <c r="C8" s="144" t="s">
        <v>3923</v>
      </c>
      <c r="D8" s="145"/>
      <c r="E8" s="146" t="s">
        <v>3927</v>
      </c>
    </row>
    <row r="9" spans="1:5">
      <c r="A9" s="142" t="s">
        <v>3928</v>
      </c>
      <c r="B9" s="149">
        <f>表二!D12</f>
        <v>5244.2385152</v>
      </c>
      <c r="C9" s="144" t="s">
        <v>3923</v>
      </c>
      <c r="D9" s="145"/>
      <c r="E9" s="146" t="s">
        <v>3927</v>
      </c>
    </row>
    <row r="10" spans="1:5">
      <c r="A10" s="142" t="s">
        <v>3929</v>
      </c>
      <c r="B10" s="149">
        <f>表二!D13</f>
        <v>25638.9845297104</v>
      </c>
      <c r="C10" s="144" t="s">
        <v>3923</v>
      </c>
      <c r="D10" s="145"/>
      <c r="E10" s="146" t="s">
        <v>3920</v>
      </c>
    </row>
    <row r="11" spans="1:5">
      <c r="A11" s="142" t="s">
        <v>126</v>
      </c>
      <c r="B11" s="149">
        <f>表二!D14</f>
        <v>25562.2976368</v>
      </c>
      <c r="C11" s="144"/>
      <c r="D11" s="145"/>
      <c r="E11" s="152" t="s">
        <v>3927</v>
      </c>
    </row>
    <row r="12" ht="24" spans="1:5">
      <c r="A12" s="142" t="s">
        <v>130</v>
      </c>
      <c r="B12" s="149">
        <f>表二!D15</f>
        <v>76.6868929104</v>
      </c>
      <c r="C12" s="144"/>
      <c r="D12" s="145"/>
      <c r="E12" s="153" t="s">
        <v>3930</v>
      </c>
    </row>
    <row r="13" spans="1:5">
      <c r="A13" s="142" t="s">
        <v>3931</v>
      </c>
      <c r="B13" s="149">
        <f>B14+B15</f>
        <v>13163.5346</v>
      </c>
      <c r="C13" s="144"/>
      <c r="D13" s="145"/>
      <c r="E13" s="146" t="s">
        <v>3920</v>
      </c>
    </row>
    <row r="14" spans="1:5">
      <c r="A14" s="142" t="s">
        <v>134</v>
      </c>
      <c r="B14" s="149">
        <f>表二!D16</f>
        <v>3571.088</v>
      </c>
      <c r="C14" s="144"/>
      <c r="D14" s="145"/>
      <c r="E14" s="146" t="s">
        <v>3927</v>
      </c>
    </row>
    <row r="15" spans="1:5">
      <c r="A15" s="142" t="s">
        <v>138</v>
      </c>
      <c r="B15" s="149">
        <f>表二!D17</f>
        <v>9592.4466</v>
      </c>
      <c r="C15" s="144"/>
      <c r="D15" s="145"/>
      <c r="E15" s="146" t="s">
        <v>3927</v>
      </c>
    </row>
    <row r="16" spans="1:5">
      <c r="A16" s="142" t="s">
        <v>3932</v>
      </c>
      <c r="B16" s="149">
        <f>表二!D18</f>
        <v>8309.6753622592</v>
      </c>
      <c r="C16" s="144"/>
      <c r="D16" s="145"/>
      <c r="E16" s="146" t="s">
        <v>3920</v>
      </c>
    </row>
    <row r="17" spans="1:5">
      <c r="A17" s="142" t="s">
        <v>147</v>
      </c>
      <c r="B17" s="149">
        <f>表二!D19</f>
        <v>421.098413628</v>
      </c>
      <c r="C17" s="144" t="s">
        <v>3923</v>
      </c>
      <c r="D17" s="145"/>
      <c r="E17" s="146" t="s">
        <v>3933</v>
      </c>
    </row>
    <row r="18" spans="1:5">
      <c r="A18" s="142" t="s">
        <v>150</v>
      </c>
      <c r="B18" s="149">
        <f>表二!D20</f>
        <v>954.4897375568</v>
      </c>
      <c r="C18" s="144" t="s">
        <v>3923</v>
      </c>
      <c r="D18" s="145"/>
      <c r="E18" s="146" t="s">
        <v>3934</v>
      </c>
    </row>
    <row r="19" spans="1:5">
      <c r="A19" s="142" t="s">
        <v>154</v>
      </c>
      <c r="B19" s="149">
        <f>表二!D21</f>
        <v>1684.393654512</v>
      </c>
      <c r="C19" s="144" t="s">
        <v>3923</v>
      </c>
      <c r="D19" s="145"/>
      <c r="E19" s="146" t="s">
        <v>3935</v>
      </c>
    </row>
    <row r="20" spans="1:5">
      <c r="A20" s="142" t="s">
        <v>158</v>
      </c>
      <c r="B20" s="149">
        <f>表二!D22</f>
        <v>926.4165099816</v>
      </c>
      <c r="C20" s="144" t="s">
        <v>3923</v>
      </c>
      <c r="D20" s="145"/>
      <c r="E20" s="146" t="s">
        <v>3936</v>
      </c>
    </row>
    <row r="21" spans="1:5">
      <c r="A21" s="142" t="s">
        <v>163</v>
      </c>
      <c r="B21" s="149">
        <f>表二!D23</f>
        <v>729.9039169552</v>
      </c>
      <c r="C21" s="144" t="s">
        <v>3923</v>
      </c>
      <c r="D21" s="145"/>
      <c r="E21" s="146" t="s">
        <v>3937</v>
      </c>
    </row>
    <row r="22" spans="1:5">
      <c r="A22" s="142" t="s">
        <v>168</v>
      </c>
      <c r="B22" s="149">
        <f>表二!D24</f>
        <v>1403.66137876</v>
      </c>
      <c r="C22" s="144" t="s">
        <v>3923</v>
      </c>
      <c r="D22" s="145"/>
      <c r="E22" s="146" t="s">
        <v>3938</v>
      </c>
    </row>
    <row r="23" spans="1:5">
      <c r="A23" s="142" t="s">
        <v>95</v>
      </c>
      <c r="B23" s="149">
        <f>表二!I6</f>
        <v>701.83068938</v>
      </c>
      <c r="C23" s="144" t="s">
        <v>3923</v>
      </c>
      <c r="D23" s="145"/>
      <c r="E23" s="146" t="s">
        <v>3939</v>
      </c>
    </row>
    <row r="24" spans="1:5">
      <c r="A24" s="142" t="s">
        <v>99</v>
      </c>
      <c r="B24" s="149">
        <f>表二!I7</f>
        <v>505.3180963536</v>
      </c>
      <c r="C24" s="144" t="s">
        <v>3923</v>
      </c>
      <c r="D24" s="145"/>
      <c r="E24" s="146" t="s">
        <v>3940</v>
      </c>
    </row>
    <row r="25" spans="1:5">
      <c r="A25" s="142" t="s">
        <v>104</v>
      </c>
      <c r="B25" s="149">
        <f>表二!I8</f>
        <v>421.098413628</v>
      </c>
      <c r="C25" s="144" t="s">
        <v>3923</v>
      </c>
      <c r="D25" s="145"/>
      <c r="E25" s="146" t="s">
        <v>3933</v>
      </c>
    </row>
    <row r="26" spans="1:5">
      <c r="A26" s="142" t="s">
        <v>117</v>
      </c>
      <c r="B26" s="149">
        <f>表二!I11</f>
        <v>561.464551504</v>
      </c>
      <c r="C26" s="144" t="s">
        <v>3923</v>
      </c>
      <c r="D26" s="145"/>
      <c r="E26" s="146" t="s">
        <v>3941</v>
      </c>
    </row>
    <row r="27" spans="1:5">
      <c r="A27" s="142" t="s">
        <v>3942</v>
      </c>
      <c r="B27" s="149">
        <v>2988.60335085484</v>
      </c>
      <c r="C27" s="144"/>
      <c r="D27" s="145"/>
      <c r="E27" s="146" t="s">
        <v>3920</v>
      </c>
    </row>
    <row r="28" spans="1:5">
      <c r="A28" s="142" t="s">
        <v>145</v>
      </c>
      <c r="B28" s="149">
        <f>表二!I18</f>
        <v>8000.869858932</v>
      </c>
      <c r="C28" s="144" t="s">
        <v>3923</v>
      </c>
      <c r="D28" s="145"/>
      <c r="E28" s="146" t="s">
        <v>3943</v>
      </c>
    </row>
    <row r="29" spans="1:5">
      <c r="A29" s="142" t="s">
        <v>148</v>
      </c>
      <c r="B29" s="149">
        <f>表二!I19</f>
        <v>1176.26823540088</v>
      </c>
      <c r="C29" s="144" t="s">
        <v>3923</v>
      </c>
      <c r="D29" s="145"/>
      <c r="E29" s="146" t="s">
        <v>3944</v>
      </c>
    </row>
    <row r="30" spans="1:5">
      <c r="A30" s="142" t="s">
        <v>152</v>
      </c>
      <c r="B30" s="149">
        <f>表二!I20</f>
        <v>280.732275752</v>
      </c>
      <c r="C30" s="144" t="s">
        <v>3923</v>
      </c>
      <c r="D30" s="145"/>
      <c r="E30" s="146" t="s">
        <v>3945</v>
      </c>
    </row>
    <row r="31" spans="1:5">
      <c r="A31" s="142" t="s">
        <v>156</v>
      </c>
      <c r="B31" s="149">
        <f>表二!I21</f>
        <v>7692.0643556048</v>
      </c>
      <c r="C31" s="144" t="s">
        <v>3923</v>
      </c>
      <c r="D31" s="145"/>
      <c r="E31" s="146" t="s">
        <v>3946</v>
      </c>
    </row>
    <row r="32" spans="1:5">
      <c r="A32" s="142" t="s">
        <v>3947</v>
      </c>
      <c r="B32" s="149">
        <f>表二!I22</f>
        <v>5614.64551504</v>
      </c>
      <c r="C32" s="144" t="s">
        <v>3923</v>
      </c>
      <c r="D32" s="145"/>
      <c r="E32" s="146" t="s">
        <v>3948</v>
      </c>
    </row>
    <row r="33" spans="1:5">
      <c r="A33" s="142" t="s">
        <v>3949</v>
      </c>
      <c r="B33" s="149">
        <f>表二!I24</f>
        <v>0</v>
      </c>
      <c r="C33" s="144" t="s">
        <v>3923</v>
      </c>
      <c r="D33" s="145"/>
      <c r="E33" s="146" t="s">
        <v>3927</v>
      </c>
    </row>
    <row r="34" spans="1:5">
      <c r="A34" s="154" t="s">
        <v>3950</v>
      </c>
      <c r="B34" s="155">
        <f>表五甲!F21</f>
        <v>2000.29001616064</v>
      </c>
      <c r="C34" s="144" t="s">
        <v>3923</v>
      </c>
      <c r="D34" s="145"/>
      <c r="E34" s="146" t="s">
        <v>3927</v>
      </c>
    </row>
    <row r="35" spans="1:5">
      <c r="A35" s="156" t="s">
        <v>3894</v>
      </c>
      <c r="B35" s="155">
        <f>表五甲!F11</f>
        <v>0</v>
      </c>
      <c r="C35" s="150" t="s">
        <v>3923</v>
      </c>
      <c r="D35" s="151"/>
      <c r="E35" s="146" t="s">
        <v>3927</v>
      </c>
    </row>
    <row r="36" spans="1:5">
      <c r="A36" s="156" t="s">
        <v>3951</v>
      </c>
      <c r="B36" s="149">
        <f>表五甲!F13</f>
        <v>0</v>
      </c>
      <c r="C36" s="144" t="s">
        <v>3923</v>
      </c>
      <c r="D36" s="145"/>
      <c r="E36" s="146" t="s">
        <v>3952</v>
      </c>
    </row>
    <row r="37" spans="1:5">
      <c r="A37" s="154" t="s">
        <v>3953</v>
      </c>
      <c r="B37" s="157">
        <f>表五甲!F14</f>
        <v>2060.29871664546</v>
      </c>
      <c r="C37" s="144" t="s">
        <v>3923</v>
      </c>
      <c r="D37" s="145"/>
      <c r="E37" s="146" t="s">
        <v>3927</v>
      </c>
    </row>
    <row r="38" spans="1:5">
      <c r="A38" s="154" t="s">
        <v>3890</v>
      </c>
      <c r="B38" s="155">
        <v>0</v>
      </c>
      <c r="C38" s="144" t="s">
        <v>3923</v>
      </c>
      <c r="D38" s="145"/>
      <c r="E38" s="158" t="s">
        <v>3954</v>
      </c>
    </row>
    <row r="39" spans="1:5">
      <c r="A39" s="154" t="s">
        <v>3955</v>
      </c>
      <c r="B39" s="155">
        <f>表五甲!F19</f>
        <v>0</v>
      </c>
      <c r="C39" s="144" t="s">
        <v>3923</v>
      </c>
      <c r="D39" s="145"/>
      <c r="E39" s="146" t="s">
        <v>3956</v>
      </c>
    </row>
    <row r="40" spans="1:5">
      <c r="A40" s="154" t="s">
        <v>3957</v>
      </c>
      <c r="B40" s="157">
        <v>0</v>
      </c>
      <c r="C40" s="144" t="s">
        <v>3923</v>
      </c>
      <c r="D40" s="145"/>
      <c r="E40" s="158" t="s">
        <v>3958</v>
      </c>
    </row>
    <row r="41" spans="1:5">
      <c r="A41" s="156" t="s">
        <v>3959</v>
      </c>
      <c r="B41" s="155">
        <f>表一!L12</f>
        <v>102014.790824193</v>
      </c>
      <c r="C41" s="150" t="s">
        <v>3923</v>
      </c>
      <c r="D41" s="151"/>
      <c r="E41" s="159" t="s">
        <v>3927</v>
      </c>
    </row>
    <row r="42" spans="1:5">
      <c r="A42" s="154" t="s">
        <v>3960</v>
      </c>
      <c r="B42" s="160"/>
      <c r="C42" s="144"/>
      <c r="D42" s="151"/>
      <c r="E42" s="159" t="s">
        <v>3927</v>
      </c>
    </row>
    <row r="43" spans="1:5">
      <c r="A43" s="154" t="s">
        <v>3961</v>
      </c>
      <c r="B43" s="160" t="s">
        <v>3962</v>
      </c>
      <c r="C43" s="144"/>
      <c r="D43" s="151" t="s">
        <v>3963</v>
      </c>
      <c r="E43" s="159" t="s">
        <v>3927</v>
      </c>
    </row>
    <row r="44" spans="1:5">
      <c r="A44" s="154" t="s">
        <v>3964</v>
      </c>
      <c r="B44" s="160" t="s">
        <v>3965</v>
      </c>
      <c r="C44" s="144"/>
      <c r="D44" s="151" t="s">
        <v>3966</v>
      </c>
      <c r="E44" s="159" t="s">
        <v>3927</v>
      </c>
    </row>
    <row r="45" spans="1:5">
      <c r="A45" s="156" t="s">
        <v>3967</v>
      </c>
      <c r="B45" s="160" t="s">
        <v>3968</v>
      </c>
      <c r="C45" s="144"/>
      <c r="D45" s="151" t="s">
        <v>3969</v>
      </c>
      <c r="E45" s="159"/>
    </row>
    <row r="46" spans="1:5">
      <c r="A46" s="154" t="s">
        <v>3970</v>
      </c>
      <c r="B46" s="160"/>
      <c r="C46" s="144"/>
      <c r="D46" s="145"/>
      <c r="E46" s="159" t="s">
        <v>3927</v>
      </c>
    </row>
    <row r="47" spans="1:5">
      <c r="A47" s="141" t="s">
        <v>3971</v>
      </c>
      <c r="B47" s="160">
        <v>0</v>
      </c>
      <c r="C47" s="144" t="s">
        <v>3972</v>
      </c>
      <c r="D47" s="145"/>
      <c r="E47" s="159" t="s">
        <v>3927</v>
      </c>
    </row>
    <row r="48" spans="1:5">
      <c r="A48" s="141" t="s">
        <v>3973</v>
      </c>
      <c r="B48" s="161">
        <v>1</v>
      </c>
      <c r="C48" s="144" t="s">
        <v>3972</v>
      </c>
      <c r="D48" s="145"/>
      <c r="E48" s="159" t="s">
        <v>3927</v>
      </c>
    </row>
    <row r="49" spans="1:5">
      <c r="A49" s="141" t="s">
        <v>3974</v>
      </c>
      <c r="B49" s="161">
        <v>5.8</v>
      </c>
      <c r="C49" s="144" t="s">
        <v>3972</v>
      </c>
      <c r="D49" s="145"/>
      <c r="E49" s="159" t="s">
        <v>3927</v>
      </c>
    </row>
    <row r="50" spans="1:5">
      <c r="A50" s="141" t="s">
        <v>3975</v>
      </c>
      <c r="B50" s="161">
        <v>0.5</v>
      </c>
      <c r="C50" s="144" t="s">
        <v>3972</v>
      </c>
      <c r="D50" s="145"/>
      <c r="E50" s="159" t="s">
        <v>3927</v>
      </c>
    </row>
    <row r="51" spans="1:5">
      <c r="A51" s="141" t="s">
        <v>3976</v>
      </c>
      <c r="B51" s="160">
        <v>0</v>
      </c>
      <c r="C51" s="144" t="s">
        <v>3972</v>
      </c>
      <c r="D51" s="145"/>
      <c r="E51" s="159" t="s">
        <v>3927</v>
      </c>
    </row>
    <row r="52" spans="1:5">
      <c r="A52" s="141" t="s">
        <v>3977</v>
      </c>
      <c r="B52" s="161">
        <v>0.28</v>
      </c>
      <c r="C52" s="144" t="s">
        <v>3972</v>
      </c>
      <c r="D52" s="145"/>
      <c r="E52" s="159" t="s">
        <v>3927</v>
      </c>
    </row>
    <row r="53" spans="1:5">
      <c r="A53" s="141" t="s">
        <v>3978</v>
      </c>
      <c r="B53" s="161">
        <v>1.85</v>
      </c>
      <c r="C53" s="144" t="s">
        <v>3972</v>
      </c>
      <c r="D53" s="145"/>
      <c r="E53" s="159" t="s">
        <v>3927</v>
      </c>
    </row>
    <row r="54" spans="1:5">
      <c r="A54" s="141" t="s">
        <v>3979</v>
      </c>
      <c r="B54" s="161">
        <v>1.9</v>
      </c>
      <c r="C54" s="144" t="s">
        <v>3972</v>
      </c>
      <c r="D54" s="145"/>
      <c r="E54" s="159" t="s">
        <v>3927</v>
      </c>
    </row>
    <row r="55" spans="1:5">
      <c r="A55" s="141" t="s">
        <v>3071</v>
      </c>
      <c r="B55" s="160">
        <v>0</v>
      </c>
      <c r="C55" s="144" t="s">
        <v>3972</v>
      </c>
      <c r="D55" s="145"/>
      <c r="E55" s="159" t="s">
        <v>3927</v>
      </c>
    </row>
    <row r="56" spans="1:5">
      <c r="A56" s="154" t="s">
        <v>3980</v>
      </c>
      <c r="B56" s="162">
        <v>7</v>
      </c>
      <c r="C56" s="144" t="s">
        <v>305</v>
      </c>
      <c r="D56" s="145"/>
      <c r="E56" s="159" t="s">
        <v>3927</v>
      </c>
    </row>
    <row r="57" spans="1:5">
      <c r="A57" s="154" t="s">
        <v>3981</v>
      </c>
      <c r="B57" s="162">
        <v>0</v>
      </c>
      <c r="C57" s="144" t="s">
        <v>305</v>
      </c>
      <c r="D57" s="145"/>
      <c r="E57" s="159" t="s">
        <v>3927</v>
      </c>
    </row>
    <row r="58" spans="1:5">
      <c r="A58" s="154" t="s">
        <v>3982</v>
      </c>
      <c r="B58" s="162">
        <v>0</v>
      </c>
      <c r="C58" s="144" t="s">
        <v>305</v>
      </c>
      <c r="D58" s="145"/>
      <c r="E58" s="159" t="s">
        <v>3927</v>
      </c>
    </row>
    <row r="59" spans="1:5">
      <c r="A59" s="154" t="s">
        <v>3983</v>
      </c>
      <c r="B59" s="162">
        <v>1</v>
      </c>
      <c r="C59" s="144" t="s">
        <v>305</v>
      </c>
      <c r="D59" s="145"/>
      <c r="E59" s="159" t="s">
        <v>3927</v>
      </c>
    </row>
  </sheetData>
  <mergeCells count="1">
    <mergeCell ref="A1:D1"/>
  </mergeCells>
  <dataValidations count="3">
    <dataValidation type="list" allowBlank="1" showInputMessage="1" showErrorMessage="1" sqref="B43">
      <formula1>"主干层建设,配线层建设,混合建设"</formula1>
    </dataValidation>
    <dataValidation type="list" allowBlank="1" showInputMessage="1" showErrorMessage="1" sqref="B44">
      <formula1>"城区,农村"</formula1>
    </dataValidation>
    <dataValidation type="list" allowBlank="1" showInputMessage="1" showErrorMessage="1" sqref="B45">
      <formula1>"网络结构优化,能力新增"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6"/>
  <sheetViews>
    <sheetView zoomScale="85" zoomScaleNormal="85" workbookViewId="0">
      <pane ySplit="2" topLeftCell="A3" activePane="bottomLeft" state="frozen"/>
      <selection/>
      <selection pane="bottomLeft" activeCell="J7" sqref="J7"/>
    </sheetView>
  </sheetViews>
  <sheetFormatPr defaultColWidth="8.75" defaultRowHeight="14.25"/>
  <cols>
    <col min="1" max="1" width="14.5" style="110" customWidth="1"/>
    <col min="2" max="2" width="10.125" style="110" customWidth="1"/>
    <col min="3" max="3" width="10.625" style="110" customWidth="1"/>
    <col min="4" max="4" width="7.25" style="110" customWidth="1"/>
    <col min="5" max="7" width="9" style="110" customWidth="1"/>
    <col min="8" max="8" width="6.375" style="110" customWidth="1"/>
    <col min="9" max="9" width="5.75" style="111" customWidth="1"/>
    <col min="10" max="10" width="7.625" style="110" customWidth="1"/>
    <col min="11" max="11" width="7" style="110" customWidth="1"/>
    <col min="12" max="12" width="8" style="110" customWidth="1"/>
    <col min="13" max="13" width="6.875" style="110" customWidth="1"/>
    <col min="14" max="14" width="10" style="110" customWidth="1"/>
    <col min="15" max="18" width="8" style="110" customWidth="1"/>
    <col min="19" max="19" width="6.5" style="110" customWidth="1"/>
    <col min="20" max="21" width="7.375" style="110" customWidth="1"/>
    <col min="22" max="25" width="11" style="110" customWidth="1"/>
    <col min="26" max="27" width="9.625" style="110" customWidth="1"/>
    <col min="28" max="28" width="9.5" style="110" customWidth="1"/>
    <col min="29" max="29" width="10.125" style="110" customWidth="1"/>
    <col min="30" max="30" width="3.5" style="110" customWidth="1"/>
    <col min="31" max="32" width="5.875" style="110" customWidth="1"/>
    <col min="33" max="16384" width="8.75" style="110"/>
  </cols>
  <sheetData>
    <row r="1" spans="1:2">
      <c r="A1" s="112"/>
      <c r="B1" s="113"/>
    </row>
    <row r="2" s="109" customFormat="1" ht="51.75" customHeight="1" spans="1:29">
      <c r="A2" s="114" t="s">
        <v>3912</v>
      </c>
      <c r="B2" s="115" t="s">
        <v>2877</v>
      </c>
      <c r="C2" s="116" t="s">
        <v>3984</v>
      </c>
      <c r="D2" s="116" t="s">
        <v>3985</v>
      </c>
      <c r="E2" s="115" t="s">
        <v>3986</v>
      </c>
      <c r="F2" s="116" t="s">
        <v>2875</v>
      </c>
      <c r="G2" s="116" t="s">
        <v>3987</v>
      </c>
      <c r="H2" s="115" t="s">
        <v>3988</v>
      </c>
      <c r="I2" s="128" t="s">
        <v>3989</v>
      </c>
      <c r="J2" s="115" t="s">
        <v>3990</v>
      </c>
      <c r="K2" s="116" t="s">
        <v>3991</v>
      </c>
      <c r="L2" s="115" t="s">
        <v>3992</v>
      </c>
      <c r="M2" s="115" t="s">
        <v>3993</v>
      </c>
      <c r="N2" s="116" t="s">
        <v>3994</v>
      </c>
      <c r="O2" s="116" t="s">
        <v>3995</v>
      </c>
      <c r="P2" s="116" t="s">
        <v>3996</v>
      </c>
      <c r="Q2" s="116" t="s">
        <v>3997</v>
      </c>
      <c r="R2" s="116" t="s">
        <v>3998</v>
      </c>
      <c r="S2" s="115" t="s">
        <v>3999</v>
      </c>
      <c r="T2" s="116" t="s">
        <v>4000</v>
      </c>
      <c r="U2" s="116" t="s">
        <v>4001</v>
      </c>
      <c r="V2" s="116" t="s">
        <v>4002</v>
      </c>
      <c r="W2" s="116" t="s">
        <v>4003</v>
      </c>
      <c r="X2" s="116" t="s">
        <v>4004</v>
      </c>
      <c r="Y2" s="116" t="s">
        <v>4005</v>
      </c>
      <c r="Z2" s="116" t="s">
        <v>4006</v>
      </c>
      <c r="AA2" s="115" t="s">
        <v>4007</v>
      </c>
      <c r="AB2" s="116" t="s">
        <v>89</v>
      </c>
      <c r="AC2" s="116" t="s">
        <v>4008</v>
      </c>
    </row>
    <row r="3" ht="21.95" customHeight="1" spans="1:29">
      <c r="A3" s="117" t="s">
        <v>4009</v>
      </c>
      <c r="B3" s="118"/>
      <c r="C3" s="119"/>
      <c r="D3" s="119"/>
      <c r="E3" s="118"/>
      <c r="F3" s="118"/>
      <c r="G3" s="118"/>
      <c r="H3" s="118"/>
      <c r="I3" s="129"/>
      <c r="J3" s="118"/>
      <c r="K3" s="118"/>
      <c r="L3" s="130"/>
      <c r="M3" s="131"/>
      <c r="N3" s="131"/>
      <c r="O3" s="131"/>
      <c r="P3" s="131"/>
      <c r="Q3" s="131"/>
      <c r="R3" s="131"/>
      <c r="S3" s="136"/>
      <c r="T3" s="131"/>
      <c r="U3" s="131"/>
      <c r="V3" s="136"/>
      <c r="W3" s="136"/>
      <c r="X3" s="136"/>
      <c r="Y3" s="136"/>
      <c r="Z3" s="136"/>
      <c r="AA3" s="136"/>
      <c r="AB3" s="122">
        <f>SUM(B3:J3)/1000</f>
        <v>0</v>
      </c>
      <c r="AC3" s="122">
        <f>ROUNDUP(AB3,-2)</f>
        <v>0</v>
      </c>
    </row>
    <row r="4" ht="21.95" customHeight="1" spans="1:29">
      <c r="A4" s="117" t="s">
        <v>4010</v>
      </c>
      <c r="B4" s="120"/>
      <c r="C4" s="119"/>
      <c r="D4" s="119"/>
      <c r="E4" s="118"/>
      <c r="F4" s="120"/>
      <c r="G4" s="120"/>
      <c r="H4" s="118"/>
      <c r="I4" s="129"/>
      <c r="J4" s="118"/>
      <c r="K4" s="118"/>
      <c r="L4" s="130"/>
      <c r="M4" s="131"/>
      <c r="N4" s="131"/>
      <c r="O4" s="131"/>
      <c r="P4" s="131"/>
      <c r="Q4" s="131"/>
      <c r="R4" s="131"/>
      <c r="S4" s="136"/>
      <c r="T4" s="131"/>
      <c r="U4" s="131"/>
      <c r="V4" s="136"/>
      <c r="W4" s="136"/>
      <c r="X4" s="136"/>
      <c r="Y4" s="136"/>
      <c r="Z4" s="136"/>
      <c r="AA4" s="136"/>
      <c r="AB4" s="122">
        <f>B4*1.015+C4*1.01+D4*1.01+E4*1.01+F4*1.007+G4*1.007+H4*1.02+I4*1.005+J4+K4+L4</f>
        <v>0</v>
      </c>
      <c r="AC4" s="122">
        <f>ROUNDUP(AB4,-2)</f>
        <v>0</v>
      </c>
    </row>
    <row r="5" ht="21.95" customHeight="1" spans="1:29">
      <c r="A5" s="117" t="s">
        <v>4011</v>
      </c>
      <c r="B5" s="120"/>
      <c r="C5" s="119"/>
      <c r="D5" s="119"/>
      <c r="E5" s="118"/>
      <c r="F5" s="120"/>
      <c r="G5" s="120"/>
      <c r="H5" s="118"/>
      <c r="I5" s="129"/>
      <c r="J5" s="118"/>
      <c r="K5" s="118"/>
      <c r="L5" s="130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9"/>
      <c r="AA5" s="118"/>
      <c r="AB5" s="122">
        <f t="shared" ref="AB5:AB23" si="0">B5*1.015+C5*1.01+D5*1.01+E5*1.01+F5*1.007+G5*1.007+H5*1.02+I5*1.005+J5+K5+L5</f>
        <v>0</v>
      </c>
      <c r="AC5" s="122">
        <f t="shared" ref="AC5:AC24" si="1">ROUNDUP(AB5,-2)</f>
        <v>0</v>
      </c>
    </row>
    <row r="6" ht="21.95" customHeight="1" spans="1:29">
      <c r="A6" s="117" t="s">
        <v>4012</v>
      </c>
      <c r="B6" s="120"/>
      <c r="C6" s="119"/>
      <c r="D6" s="119"/>
      <c r="E6" s="118"/>
      <c r="F6" s="120"/>
      <c r="G6" s="120"/>
      <c r="H6" s="118"/>
      <c r="I6" s="129"/>
      <c r="J6" s="118"/>
      <c r="K6" s="118"/>
      <c r="L6" s="130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9"/>
      <c r="AA6" s="118"/>
      <c r="AB6" s="122">
        <f t="shared" si="0"/>
        <v>0</v>
      </c>
      <c r="AC6" s="122">
        <f t="shared" si="1"/>
        <v>0</v>
      </c>
    </row>
    <row r="7" ht="21.95" customHeight="1" spans="1:29">
      <c r="A7" s="117" t="s">
        <v>4013</v>
      </c>
      <c r="B7" s="121"/>
      <c r="C7" s="122"/>
      <c r="D7" s="122"/>
      <c r="E7" s="122"/>
      <c r="F7" s="121"/>
      <c r="G7" s="121"/>
      <c r="H7" s="122"/>
      <c r="I7" s="132"/>
      <c r="J7" s="122"/>
      <c r="K7" s="122"/>
      <c r="L7" s="133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>
        <f t="shared" si="0"/>
        <v>0</v>
      </c>
      <c r="AC7" s="122">
        <f t="shared" si="1"/>
        <v>0</v>
      </c>
    </row>
    <row r="8" ht="21.95" customHeight="1" spans="1:29">
      <c r="A8" s="117" t="s">
        <v>4014</v>
      </c>
      <c r="B8" s="121"/>
      <c r="C8" s="122"/>
      <c r="D8" s="122"/>
      <c r="E8" s="122"/>
      <c r="F8" s="121"/>
      <c r="G8" s="121"/>
      <c r="H8" s="122"/>
      <c r="I8" s="132"/>
      <c r="J8" s="122"/>
      <c r="K8" s="122"/>
      <c r="L8" s="133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>
        <f t="shared" si="0"/>
        <v>0</v>
      </c>
      <c r="AC8" s="122">
        <f t="shared" si="1"/>
        <v>0</v>
      </c>
    </row>
    <row r="9" ht="21.95" customHeight="1" spans="1:29">
      <c r="A9" s="117" t="s">
        <v>4015</v>
      </c>
      <c r="B9" s="121"/>
      <c r="C9" s="122"/>
      <c r="D9" s="122"/>
      <c r="E9" s="122"/>
      <c r="F9" s="121"/>
      <c r="G9" s="121"/>
      <c r="H9" s="122"/>
      <c r="I9" s="132"/>
      <c r="J9" s="122"/>
      <c r="K9" s="122"/>
      <c r="L9" s="133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>
        <f t="shared" si="0"/>
        <v>0</v>
      </c>
      <c r="AC9" s="122">
        <f t="shared" si="1"/>
        <v>0</v>
      </c>
    </row>
    <row r="10" ht="21.95" customHeight="1" spans="1:29">
      <c r="A10" s="117" t="s">
        <v>4016</v>
      </c>
      <c r="B10" s="120"/>
      <c r="C10" s="119"/>
      <c r="D10" s="119"/>
      <c r="E10" s="118"/>
      <c r="F10" s="120"/>
      <c r="G10" s="120"/>
      <c r="H10" s="118"/>
      <c r="I10" s="129"/>
      <c r="J10" s="118"/>
      <c r="K10" s="118"/>
      <c r="L10" s="130"/>
      <c r="M10" s="134"/>
      <c r="N10" s="134"/>
      <c r="O10" s="134"/>
      <c r="P10" s="134"/>
      <c r="Q10" s="134"/>
      <c r="R10" s="134"/>
      <c r="S10" s="137"/>
      <c r="T10" s="134"/>
      <c r="U10" s="134"/>
      <c r="V10" s="137"/>
      <c r="W10" s="137"/>
      <c r="X10" s="137"/>
      <c r="Y10" s="137"/>
      <c r="Z10" s="137"/>
      <c r="AA10" s="137"/>
      <c r="AB10" s="122">
        <f t="shared" ref="AB10:AB15" si="2">B10*1.015+C10*1.01+D10*1.01+E10*1.01+F10*1.007+G10*1.007+H10*1.02+I10*1.005+J10+K10+L10</f>
        <v>0</v>
      </c>
      <c r="AC10" s="122">
        <f t="shared" si="1"/>
        <v>0</v>
      </c>
    </row>
    <row r="11" ht="21.95" customHeight="1" spans="1:29">
      <c r="A11" s="117" t="s">
        <v>4017</v>
      </c>
      <c r="B11" s="120"/>
      <c r="C11" s="119"/>
      <c r="D11" s="119"/>
      <c r="E11" s="118"/>
      <c r="F11" s="120"/>
      <c r="G11" s="120"/>
      <c r="H11" s="118"/>
      <c r="I11" s="129"/>
      <c r="J11" s="118"/>
      <c r="K11" s="118"/>
      <c r="L11" s="130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9"/>
      <c r="AA11" s="118"/>
      <c r="AB11" s="122">
        <f t="shared" si="2"/>
        <v>0</v>
      </c>
      <c r="AC11" s="122">
        <f t="shared" si="1"/>
        <v>0</v>
      </c>
    </row>
    <row r="12" ht="21.95" customHeight="1" spans="1:29">
      <c r="A12" s="117" t="s">
        <v>4018</v>
      </c>
      <c r="B12" s="120"/>
      <c r="C12" s="119"/>
      <c r="D12" s="119"/>
      <c r="E12" s="118"/>
      <c r="F12" s="120"/>
      <c r="G12" s="120"/>
      <c r="H12" s="118"/>
      <c r="I12" s="129"/>
      <c r="J12" s="118"/>
      <c r="K12" s="118"/>
      <c r="L12" s="130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9"/>
      <c r="AA12" s="118"/>
      <c r="AB12" s="122">
        <f t="shared" si="2"/>
        <v>0</v>
      </c>
      <c r="AC12" s="122">
        <f t="shared" si="1"/>
        <v>0</v>
      </c>
    </row>
    <row r="13" ht="21.95" customHeight="1" spans="1:29">
      <c r="A13" s="117" t="s">
        <v>4019</v>
      </c>
      <c r="B13" s="121"/>
      <c r="C13" s="122"/>
      <c r="D13" s="122"/>
      <c r="E13" s="122"/>
      <c r="F13" s="121"/>
      <c r="G13" s="121"/>
      <c r="H13" s="122"/>
      <c r="I13" s="132"/>
      <c r="J13" s="122"/>
      <c r="K13" s="122"/>
      <c r="L13" s="133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>
        <f t="shared" si="2"/>
        <v>0</v>
      </c>
      <c r="AC13" s="122">
        <f t="shared" si="1"/>
        <v>0</v>
      </c>
    </row>
    <row r="14" ht="21.95" customHeight="1" spans="1:29">
      <c r="A14" s="117" t="s">
        <v>4020</v>
      </c>
      <c r="B14" s="121"/>
      <c r="C14" s="122"/>
      <c r="D14" s="122"/>
      <c r="E14" s="122"/>
      <c r="F14" s="121"/>
      <c r="G14" s="121"/>
      <c r="H14" s="122"/>
      <c r="I14" s="132"/>
      <c r="J14" s="122"/>
      <c r="K14" s="122"/>
      <c r="L14" s="133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>
        <f t="shared" si="2"/>
        <v>0</v>
      </c>
      <c r="AC14" s="122">
        <f t="shared" si="1"/>
        <v>0</v>
      </c>
    </row>
    <row r="15" ht="21.95" customHeight="1" spans="1:29">
      <c r="A15" s="117" t="s">
        <v>4021</v>
      </c>
      <c r="B15" s="121"/>
      <c r="C15" s="122"/>
      <c r="D15" s="122"/>
      <c r="E15" s="122"/>
      <c r="F15" s="121"/>
      <c r="G15" s="121"/>
      <c r="H15" s="122"/>
      <c r="I15" s="132"/>
      <c r="J15" s="122"/>
      <c r="K15" s="122"/>
      <c r="L15" s="133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>
        <f t="shared" si="2"/>
        <v>0</v>
      </c>
      <c r="AC15" s="122">
        <f t="shared" si="1"/>
        <v>0</v>
      </c>
    </row>
    <row r="16" ht="21.95" customHeight="1" spans="1:29">
      <c r="A16" s="117" t="s">
        <v>4022</v>
      </c>
      <c r="B16" s="121"/>
      <c r="C16" s="122"/>
      <c r="D16" s="122"/>
      <c r="E16" s="122"/>
      <c r="F16" s="121"/>
      <c r="G16" s="121"/>
      <c r="H16" s="122"/>
      <c r="I16" s="132"/>
      <c r="J16" s="122"/>
      <c r="K16" s="122"/>
      <c r="L16" s="133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>
        <f t="shared" si="0"/>
        <v>0</v>
      </c>
      <c r="AC16" s="122">
        <f t="shared" si="1"/>
        <v>0</v>
      </c>
    </row>
    <row r="17" ht="21.95" customHeight="1" spans="1:29">
      <c r="A17" s="117" t="s">
        <v>4023</v>
      </c>
      <c r="B17" s="121"/>
      <c r="C17" s="122"/>
      <c r="D17" s="122"/>
      <c r="E17" s="122"/>
      <c r="F17" s="121"/>
      <c r="G17" s="121"/>
      <c r="H17" s="122"/>
      <c r="I17" s="135"/>
      <c r="J17" s="122"/>
      <c r="K17" s="122"/>
      <c r="L17" s="133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>
        <f t="shared" si="0"/>
        <v>0</v>
      </c>
      <c r="AC17" s="122">
        <f t="shared" si="1"/>
        <v>0</v>
      </c>
    </row>
    <row r="18" ht="21.95" customHeight="1" spans="1:29">
      <c r="A18" s="123" t="s">
        <v>4024</v>
      </c>
      <c r="B18" s="121"/>
      <c r="C18" s="122"/>
      <c r="D18" s="122"/>
      <c r="E18" s="122"/>
      <c r="F18" s="121"/>
      <c r="G18" s="121"/>
      <c r="H18" s="122"/>
      <c r="I18" s="135"/>
      <c r="J18" s="122"/>
      <c r="K18" s="122"/>
      <c r="L18" s="133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>
        <f t="shared" si="0"/>
        <v>0</v>
      </c>
      <c r="AC18" s="122">
        <f t="shared" si="1"/>
        <v>0</v>
      </c>
    </row>
    <row r="19" ht="21.95" customHeight="1" spans="1:29">
      <c r="A19" s="124" t="s">
        <v>4025</v>
      </c>
      <c r="B19" s="121"/>
      <c r="C19" s="122"/>
      <c r="D19" s="122"/>
      <c r="E19" s="122"/>
      <c r="F19" s="121"/>
      <c r="G19" s="121"/>
      <c r="H19" s="122"/>
      <c r="I19" s="135"/>
      <c r="J19" s="122"/>
      <c r="K19" s="122"/>
      <c r="L19" s="133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>
        <f t="shared" si="0"/>
        <v>0</v>
      </c>
      <c r="AC19" s="122">
        <f t="shared" si="1"/>
        <v>0</v>
      </c>
    </row>
    <row r="20" ht="21.95" customHeight="1" spans="1:29">
      <c r="A20" s="123" t="s">
        <v>4026</v>
      </c>
      <c r="B20" s="121"/>
      <c r="C20" s="122"/>
      <c r="D20" s="122"/>
      <c r="E20" s="122"/>
      <c r="F20" s="122"/>
      <c r="G20" s="122"/>
      <c r="H20" s="122"/>
      <c r="I20" s="132"/>
      <c r="J20" s="122"/>
      <c r="K20" s="122"/>
      <c r="L20" s="133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>
        <f t="shared" si="0"/>
        <v>0</v>
      </c>
      <c r="AC20" s="122">
        <f t="shared" si="1"/>
        <v>0</v>
      </c>
    </row>
    <row r="21" ht="21.95" customHeight="1" spans="1:29">
      <c r="A21" s="123" t="s">
        <v>4027</v>
      </c>
      <c r="B21" s="122"/>
      <c r="C21" s="122"/>
      <c r="D21" s="122"/>
      <c r="E21" s="122"/>
      <c r="F21" s="122"/>
      <c r="G21" s="122"/>
      <c r="H21" s="122"/>
      <c r="I21" s="132"/>
      <c r="J21" s="122"/>
      <c r="K21" s="122"/>
      <c r="L21" s="133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>
        <f t="shared" si="0"/>
        <v>0</v>
      </c>
      <c r="AC21" s="122">
        <f t="shared" si="1"/>
        <v>0</v>
      </c>
    </row>
    <row r="22" ht="21.95" customHeight="1" spans="1:29">
      <c r="A22" s="123" t="s">
        <v>4028</v>
      </c>
      <c r="B22" s="122"/>
      <c r="C22" s="122"/>
      <c r="D22" s="122"/>
      <c r="E22" s="122"/>
      <c r="F22" s="122"/>
      <c r="G22" s="122"/>
      <c r="H22" s="122"/>
      <c r="I22" s="132"/>
      <c r="J22" s="122"/>
      <c r="K22" s="122"/>
      <c r="L22" s="133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>
        <f t="shared" si="0"/>
        <v>0</v>
      </c>
      <c r="AC22" s="122">
        <f t="shared" si="1"/>
        <v>0</v>
      </c>
    </row>
    <row r="23" ht="21.95" customHeight="1" spans="1:29">
      <c r="A23" s="123" t="s">
        <v>4029</v>
      </c>
      <c r="B23" s="122"/>
      <c r="C23" s="122"/>
      <c r="D23" s="122"/>
      <c r="E23" s="122"/>
      <c r="F23" s="122"/>
      <c r="G23" s="122"/>
      <c r="H23" s="122"/>
      <c r="I23" s="132"/>
      <c r="J23" s="122"/>
      <c r="K23" s="122"/>
      <c r="L23" s="133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>
        <f t="shared" si="0"/>
        <v>0</v>
      </c>
      <c r="AC23" s="122">
        <f t="shared" si="1"/>
        <v>0</v>
      </c>
    </row>
    <row r="24" ht="21.95" customHeight="1" spans="1:29">
      <c r="A24" s="117" t="s">
        <v>4030</v>
      </c>
      <c r="B24" s="122">
        <f>SUM(B4:B23)</f>
        <v>0</v>
      </c>
      <c r="C24" s="122">
        <f t="shared" ref="C24:L24" si="3">SUM(C4:C23)</f>
        <v>0</v>
      </c>
      <c r="D24" s="122">
        <f t="shared" si="3"/>
        <v>0</v>
      </c>
      <c r="E24" s="122">
        <f t="shared" si="3"/>
        <v>0</v>
      </c>
      <c r="F24" s="122">
        <f t="shared" si="3"/>
        <v>0</v>
      </c>
      <c r="G24" s="122">
        <f t="shared" si="3"/>
        <v>0</v>
      </c>
      <c r="H24" s="122">
        <f t="shared" si="3"/>
        <v>0</v>
      </c>
      <c r="I24" s="132">
        <f t="shared" si="3"/>
        <v>0</v>
      </c>
      <c r="J24" s="122">
        <f t="shared" si="3"/>
        <v>0</v>
      </c>
      <c r="K24" s="122">
        <f t="shared" si="3"/>
        <v>0</v>
      </c>
      <c r="L24" s="122">
        <f t="shared" si="3"/>
        <v>0</v>
      </c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>
        <f>SUM(B24:J24)/1000</f>
        <v>0</v>
      </c>
      <c r="AC24" s="122">
        <f t="shared" si="1"/>
        <v>0</v>
      </c>
    </row>
    <row r="25" ht="21.95" customHeight="1" spans="1:29">
      <c r="A25" s="125" t="s">
        <v>4031</v>
      </c>
      <c r="B25" s="122">
        <f>B3*3.05/1000</f>
        <v>0</v>
      </c>
      <c r="C25" s="122">
        <f>C3*0.1/100</f>
        <v>0</v>
      </c>
      <c r="D25" s="122">
        <f>D3*0.1/100</f>
        <v>0</v>
      </c>
      <c r="E25" s="122"/>
      <c r="F25" s="122">
        <f>F3*0.61/1000</f>
        <v>0</v>
      </c>
      <c r="G25" s="122">
        <f>G3*0.61/1000</f>
        <v>0</v>
      </c>
      <c r="H25" s="122"/>
      <c r="I25" s="132">
        <f>I3*1.02/1000</f>
        <v>0</v>
      </c>
      <c r="J25" s="122">
        <f>J3*0.3/100</f>
        <v>0</v>
      </c>
      <c r="K25" s="122"/>
      <c r="L25" s="122"/>
      <c r="M25" s="122"/>
      <c r="N25" s="122"/>
      <c r="O25" s="122"/>
      <c r="P25" s="122"/>
      <c r="Q25" s="122"/>
      <c r="R25" s="122"/>
      <c r="S25" s="122"/>
      <c r="T25" s="122">
        <f>T3*0.1/1000</f>
        <v>0</v>
      </c>
      <c r="U25" s="122">
        <f>U3*0.1/1000</f>
        <v>0</v>
      </c>
      <c r="V25" s="122">
        <f>V3*0.04</f>
        <v>0</v>
      </c>
      <c r="W25" s="122">
        <f>W3*0.04</f>
        <v>0</v>
      </c>
      <c r="X25" s="122"/>
      <c r="Y25" s="122"/>
      <c r="Z25" s="122">
        <f>Z3*3/1000</f>
        <v>0</v>
      </c>
      <c r="AA25" s="122">
        <f>AA3*3.05/1000</f>
        <v>0</v>
      </c>
      <c r="AB25" s="122">
        <f t="shared" ref="AB25:AB56" si="4">SUM(B25:W25)</f>
        <v>0</v>
      </c>
      <c r="AC25" s="122">
        <f>ROUNDUP(AB25,-0.1)</f>
        <v>0</v>
      </c>
    </row>
    <row r="26" ht="21.95" customHeight="1" spans="1:29">
      <c r="A26" s="125" t="s">
        <v>4032</v>
      </c>
      <c r="B26" s="122"/>
      <c r="C26" s="122"/>
      <c r="D26" s="122"/>
      <c r="E26" s="122"/>
      <c r="F26" s="122"/>
      <c r="G26" s="122"/>
      <c r="H26" s="122"/>
      <c r="I26" s="132">
        <f>I3*0.51/1000</f>
        <v>0</v>
      </c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>
        <f>T3*1/1000</f>
        <v>0</v>
      </c>
      <c r="U26" s="122">
        <f>U3*2/1000</f>
        <v>0</v>
      </c>
      <c r="V26" s="122">
        <f>V3*0.55</f>
        <v>0</v>
      </c>
      <c r="W26" s="122">
        <f>W3*0.45</f>
        <v>0</v>
      </c>
      <c r="X26" s="122">
        <v>0.6</v>
      </c>
      <c r="Y26" s="122"/>
      <c r="Z26" s="122"/>
      <c r="AA26" s="122"/>
      <c r="AB26" s="122">
        <f t="shared" si="4"/>
        <v>0</v>
      </c>
      <c r="AC26" s="122">
        <f t="shared" ref="AC26:AC56" si="5">ROUNDUP(AB26,-0.1)</f>
        <v>0</v>
      </c>
    </row>
    <row r="27" ht="21.95" customHeight="1" spans="1:29">
      <c r="A27" s="125" t="s">
        <v>4033</v>
      </c>
      <c r="B27" s="122">
        <f>B3*20.3/1000</f>
        <v>0</v>
      </c>
      <c r="C27" s="122"/>
      <c r="D27" s="122"/>
      <c r="E27" s="122"/>
      <c r="F27" s="122"/>
      <c r="G27" s="122"/>
      <c r="H27" s="122"/>
      <c r="I27" s="132">
        <f>I3*0.51/1000</f>
        <v>0</v>
      </c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>
        <f>T3*2/1000</f>
        <v>0</v>
      </c>
      <c r="U27" s="122">
        <f>U3*2/1000</f>
        <v>0</v>
      </c>
      <c r="V27" s="122">
        <f>V3*0.22</f>
        <v>0</v>
      </c>
      <c r="W27" s="122">
        <f>W3*0.22</f>
        <v>0</v>
      </c>
      <c r="X27" s="122"/>
      <c r="Y27" s="122"/>
      <c r="Z27" s="122">
        <f>Z3*20/1000</f>
        <v>0</v>
      </c>
      <c r="AA27" s="122">
        <f>AA3*20.3/1000</f>
        <v>0</v>
      </c>
      <c r="AB27" s="122">
        <f t="shared" si="4"/>
        <v>0</v>
      </c>
      <c r="AC27" s="122">
        <f t="shared" si="5"/>
        <v>0</v>
      </c>
    </row>
    <row r="28" ht="21.95" customHeight="1" spans="1:29">
      <c r="A28" s="124" t="s">
        <v>4034</v>
      </c>
      <c r="B28" s="122"/>
      <c r="C28" s="122"/>
      <c r="D28" s="122">
        <f>D3*23/100</f>
        <v>0</v>
      </c>
      <c r="E28" s="122"/>
      <c r="F28" s="122"/>
      <c r="G28" s="122"/>
      <c r="H28" s="122"/>
      <c r="I28" s="13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>
        <f>T3*222/1000</f>
        <v>0</v>
      </c>
      <c r="U28" s="122"/>
      <c r="V28" s="122"/>
      <c r="W28" s="122"/>
      <c r="X28" s="122"/>
      <c r="Y28" s="122"/>
      <c r="Z28" s="122"/>
      <c r="AA28" s="122"/>
      <c r="AB28" s="122">
        <f t="shared" si="4"/>
        <v>0</v>
      </c>
      <c r="AC28" s="122">
        <f t="shared" si="5"/>
        <v>0</v>
      </c>
    </row>
    <row r="29" ht="21.95" customHeight="1" spans="1:29">
      <c r="A29" s="124" t="s">
        <v>4035</v>
      </c>
      <c r="B29" s="122"/>
      <c r="C29" s="122"/>
      <c r="D29" s="122"/>
      <c r="E29" s="122"/>
      <c r="F29" s="122"/>
      <c r="G29" s="122"/>
      <c r="H29" s="122"/>
      <c r="I29" s="13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>
        <f>U3*323/1000</f>
        <v>0</v>
      </c>
      <c r="V29" s="122">
        <f>V3*3.8</f>
        <v>0</v>
      </c>
      <c r="W29" s="122"/>
      <c r="X29" s="122"/>
      <c r="Y29" s="122"/>
      <c r="Z29" s="122"/>
      <c r="AA29" s="122"/>
      <c r="AB29" s="122">
        <f t="shared" si="4"/>
        <v>0</v>
      </c>
      <c r="AC29" s="122">
        <f t="shared" si="5"/>
        <v>0</v>
      </c>
    </row>
    <row r="30" ht="21.95" customHeight="1" spans="1:29">
      <c r="A30" s="124" t="s">
        <v>4036</v>
      </c>
      <c r="B30" s="122"/>
      <c r="C30" s="122"/>
      <c r="D30" s="122"/>
      <c r="E30" s="122"/>
      <c r="F30" s="122"/>
      <c r="G30" s="122"/>
      <c r="H30" s="122"/>
      <c r="I30" s="13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>
        <f>W3*5</f>
        <v>0</v>
      </c>
      <c r="X30" s="122"/>
      <c r="Y30" s="122"/>
      <c r="Z30" s="122"/>
      <c r="AA30" s="122"/>
      <c r="AB30" s="122">
        <f t="shared" si="4"/>
        <v>0</v>
      </c>
      <c r="AC30" s="122">
        <f t="shared" si="5"/>
        <v>0</v>
      </c>
    </row>
    <row r="31" ht="21.95" customHeight="1" spans="1:29">
      <c r="A31" s="125" t="s">
        <v>4037</v>
      </c>
      <c r="B31" s="122"/>
      <c r="C31" s="122"/>
      <c r="D31" s="122">
        <f>D3*8/100</f>
        <v>0</v>
      </c>
      <c r="E31" s="122"/>
      <c r="F31" s="122"/>
      <c r="G31" s="122"/>
      <c r="H31" s="122"/>
      <c r="I31" s="13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>
        <f t="shared" si="4"/>
        <v>0</v>
      </c>
      <c r="AC31" s="122">
        <f t="shared" si="5"/>
        <v>0</v>
      </c>
    </row>
    <row r="32" ht="21.95" customHeight="1" spans="1:29">
      <c r="A32" s="124" t="s">
        <v>4038</v>
      </c>
      <c r="B32" s="122"/>
      <c r="C32" s="122"/>
      <c r="D32" s="122">
        <f>D3*4/100</f>
        <v>0</v>
      </c>
      <c r="E32" s="122"/>
      <c r="F32" s="122"/>
      <c r="G32" s="122"/>
      <c r="H32" s="122"/>
      <c r="I32" s="13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>
        <f t="shared" si="4"/>
        <v>0</v>
      </c>
      <c r="AC32" s="122">
        <f t="shared" si="5"/>
        <v>0</v>
      </c>
    </row>
    <row r="33" ht="21.95" customHeight="1" spans="1:29">
      <c r="A33" s="124" t="s">
        <v>4039</v>
      </c>
      <c r="B33" s="122"/>
      <c r="C33" s="122"/>
      <c r="D33" s="122">
        <f>D3*24/100</f>
        <v>0</v>
      </c>
      <c r="E33" s="122"/>
      <c r="F33" s="122"/>
      <c r="G33" s="122"/>
      <c r="H33" s="122"/>
      <c r="I33" s="13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>
        <f t="shared" si="4"/>
        <v>0</v>
      </c>
      <c r="AC33" s="122">
        <f t="shared" si="5"/>
        <v>0</v>
      </c>
    </row>
    <row r="34" ht="21.95" customHeight="1" spans="1:29">
      <c r="A34" s="126" t="s">
        <v>4040</v>
      </c>
      <c r="B34" s="122"/>
      <c r="C34" s="122"/>
      <c r="D34" s="122">
        <f>D3*14/100</f>
        <v>0</v>
      </c>
      <c r="E34" s="122"/>
      <c r="F34" s="122"/>
      <c r="G34" s="122"/>
      <c r="H34" s="122"/>
      <c r="I34" s="13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>
        <f t="shared" si="4"/>
        <v>0</v>
      </c>
      <c r="AC34" s="122">
        <f t="shared" si="5"/>
        <v>0</v>
      </c>
    </row>
    <row r="35" ht="21.95" customHeight="1" spans="1:29">
      <c r="A35" s="125" t="s">
        <v>4041</v>
      </c>
      <c r="B35" s="122">
        <f>B24/100</f>
        <v>0</v>
      </c>
      <c r="C35" s="122">
        <f>C24*0.05</f>
        <v>0</v>
      </c>
      <c r="D35" s="122">
        <f>D24*0.05</f>
        <v>0</v>
      </c>
      <c r="E35" s="122"/>
      <c r="F35" s="122">
        <f>(F24*2*1.03)/50</f>
        <v>0</v>
      </c>
      <c r="G35" s="122">
        <f>(G24*2*1.03)/50</f>
        <v>0</v>
      </c>
      <c r="H35" s="122">
        <f>H24/10</f>
        <v>0</v>
      </c>
      <c r="I35" s="132"/>
      <c r="J35" s="122">
        <f>J24/5</f>
        <v>0</v>
      </c>
      <c r="K35" s="122"/>
      <c r="L35" s="122">
        <f>L24/10</f>
        <v>0</v>
      </c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>
        <f t="shared" si="4"/>
        <v>0</v>
      </c>
      <c r="AC35" s="122">
        <f t="shared" si="5"/>
        <v>0</v>
      </c>
    </row>
    <row r="36" ht="21.95" customHeight="1" spans="1:29">
      <c r="A36" s="125" t="s">
        <v>4042</v>
      </c>
      <c r="B36" s="122">
        <f>B35*2+B37*6</f>
        <v>0</v>
      </c>
      <c r="C36" s="122">
        <f>C35*2+C37*6</f>
        <v>0</v>
      </c>
      <c r="D36" s="122">
        <f>D35*2+D37*6</f>
        <v>0</v>
      </c>
      <c r="E36" s="122"/>
      <c r="F36" s="122">
        <f>F24*6/50</f>
        <v>0</v>
      </c>
      <c r="G36" s="122">
        <f>G24*6/50</f>
        <v>0</v>
      </c>
      <c r="H36" s="122">
        <f>H24*2/10</f>
        <v>0</v>
      </c>
      <c r="I36" s="132"/>
      <c r="J36" s="122">
        <f>J35*2.2</f>
        <v>0</v>
      </c>
      <c r="K36" s="122"/>
      <c r="L36" s="122">
        <f>L35*5</f>
        <v>0</v>
      </c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>
        <f t="shared" si="4"/>
        <v>0</v>
      </c>
      <c r="AC36" s="122">
        <f t="shared" si="5"/>
        <v>0</v>
      </c>
    </row>
    <row r="37" ht="21.95" customHeight="1" spans="1:29">
      <c r="A37" s="125" t="s">
        <v>4043</v>
      </c>
      <c r="B37" s="122">
        <f>B24/1000*26.7</f>
        <v>0</v>
      </c>
      <c r="C37" s="122">
        <f>C24/30</f>
        <v>0</v>
      </c>
      <c r="D37" s="122">
        <f>D24/30</f>
        <v>0</v>
      </c>
      <c r="E37" s="122"/>
      <c r="F37" s="122">
        <f>F24/1000*25</f>
        <v>0</v>
      </c>
      <c r="G37" s="122">
        <f>G24/1000*25</f>
        <v>0</v>
      </c>
      <c r="H37" s="122"/>
      <c r="I37" s="13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>
        <f t="shared" si="4"/>
        <v>0</v>
      </c>
      <c r="AC37" s="122">
        <f t="shared" si="5"/>
        <v>0</v>
      </c>
    </row>
    <row r="38" ht="21.95" customHeight="1" spans="1:29">
      <c r="A38" s="117" t="s">
        <v>4044</v>
      </c>
      <c r="B38" s="122"/>
      <c r="C38" s="122">
        <f>C3*2.06*20%</f>
        <v>0</v>
      </c>
      <c r="D38" s="122">
        <f>D3*2</f>
        <v>0</v>
      </c>
      <c r="E38" s="122"/>
      <c r="F38" s="122">
        <f>F3*2.06</f>
        <v>0</v>
      </c>
      <c r="G38" s="122">
        <f>G24*2.06*20%</f>
        <v>0</v>
      </c>
      <c r="H38" s="122"/>
      <c r="I38" s="13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>
        <f t="shared" si="4"/>
        <v>0</v>
      </c>
      <c r="AC38" s="122">
        <f t="shared" si="5"/>
        <v>0</v>
      </c>
    </row>
    <row r="39" ht="21.95" customHeight="1" spans="1:29">
      <c r="A39" s="127" t="s">
        <v>4045</v>
      </c>
      <c r="B39" s="122"/>
      <c r="C39" s="122"/>
      <c r="D39" s="122"/>
      <c r="E39" s="122">
        <f>E24*3</f>
        <v>0</v>
      </c>
      <c r="F39" s="122"/>
      <c r="G39" s="122"/>
      <c r="H39" s="122"/>
      <c r="I39" s="13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>
        <f t="shared" si="4"/>
        <v>0</v>
      </c>
      <c r="AC39" s="122">
        <f t="shared" si="5"/>
        <v>0</v>
      </c>
    </row>
    <row r="40" ht="21.95" customHeight="1" spans="1:29">
      <c r="A40" s="125" t="s">
        <v>4046</v>
      </c>
      <c r="B40" s="122"/>
      <c r="C40" s="122"/>
      <c r="D40" s="122"/>
      <c r="E40" s="122"/>
      <c r="F40" s="122"/>
      <c r="G40" s="122"/>
      <c r="H40" s="122"/>
      <c r="I40" s="13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>
        <f t="shared" si="4"/>
        <v>0</v>
      </c>
      <c r="AC40" s="122">
        <f t="shared" si="5"/>
        <v>0</v>
      </c>
    </row>
    <row r="41" ht="21.95" customHeight="1" spans="1:29">
      <c r="A41" s="125" t="s">
        <v>4047</v>
      </c>
      <c r="B41" s="122"/>
      <c r="C41" s="122"/>
      <c r="D41" s="122"/>
      <c r="E41" s="122"/>
      <c r="F41" s="122"/>
      <c r="G41" s="122"/>
      <c r="H41" s="122"/>
      <c r="I41" s="13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>
        <f>T3*23/1000</f>
        <v>0</v>
      </c>
      <c r="U41" s="122">
        <f>U3*23/1000</f>
        <v>0</v>
      </c>
      <c r="V41" s="122"/>
      <c r="W41" s="122"/>
      <c r="X41" s="122"/>
      <c r="Y41" s="122"/>
      <c r="Z41" s="122"/>
      <c r="AA41" s="122"/>
      <c r="AB41" s="122">
        <f t="shared" si="4"/>
        <v>0</v>
      </c>
      <c r="AC41" s="122">
        <f t="shared" si="5"/>
        <v>0</v>
      </c>
    </row>
    <row r="42" ht="21.95" customHeight="1" spans="1:29">
      <c r="A42" s="117" t="s">
        <v>4048</v>
      </c>
      <c r="B42" s="122"/>
      <c r="C42" s="122"/>
      <c r="D42" s="122"/>
      <c r="E42" s="122"/>
      <c r="F42" s="122"/>
      <c r="G42" s="122"/>
      <c r="H42" s="122"/>
      <c r="I42" s="13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>
        <f>V3*1.003</f>
        <v>0</v>
      </c>
      <c r="W42" s="122">
        <f>W3*1</f>
        <v>0</v>
      </c>
      <c r="X42" s="122"/>
      <c r="Y42" s="122"/>
      <c r="Z42" s="122"/>
      <c r="AA42" s="122"/>
      <c r="AB42" s="122">
        <f t="shared" si="4"/>
        <v>0</v>
      </c>
      <c r="AC42" s="122">
        <f t="shared" si="5"/>
        <v>0</v>
      </c>
    </row>
    <row r="43" ht="21.95" customHeight="1" spans="1:29">
      <c r="A43" s="117" t="s">
        <v>3275</v>
      </c>
      <c r="B43" s="122"/>
      <c r="C43" s="122"/>
      <c r="D43" s="122"/>
      <c r="E43" s="122"/>
      <c r="F43" s="122"/>
      <c r="G43" s="122"/>
      <c r="H43" s="122"/>
      <c r="I43" s="13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>
        <f>V3*1</f>
        <v>0</v>
      </c>
      <c r="W43" s="122">
        <f>W3*1</f>
        <v>0</v>
      </c>
      <c r="X43" s="122"/>
      <c r="Y43" s="122"/>
      <c r="Z43" s="122"/>
      <c r="AA43" s="122"/>
      <c r="AB43" s="122">
        <f t="shared" si="4"/>
        <v>0</v>
      </c>
      <c r="AC43" s="122">
        <f t="shared" si="5"/>
        <v>0</v>
      </c>
    </row>
    <row r="44" ht="21.95" customHeight="1" spans="1:29">
      <c r="A44" s="127" t="s">
        <v>3349</v>
      </c>
      <c r="B44" s="122"/>
      <c r="C44" s="122"/>
      <c r="D44" s="122"/>
      <c r="E44" s="122"/>
      <c r="F44" s="122"/>
      <c r="G44" s="122"/>
      <c r="H44" s="122"/>
      <c r="I44" s="13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>
        <f>V3*2</f>
        <v>0</v>
      </c>
      <c r="W44" s="122">
        <f>W3*4</f>
        <v>0</v>
      </c>
      <c r="X44" s="122"/>
      <c r="Y44" s="122"/>
      <c r="Z44" s="122"/>
      <c r="AA44" s="122"/>
      <c r="AB44" s="122">
        <f t="shared" si="4"/>
        <v>0</v>
      </c>
      <c r="AC44" s="122">
        <f t="shared" si="5"/>
        <v>0</v>
      </c>
    </row>
    <row r="45" ht="21.95" customHeight="1" spans="1:29">
      <c r="A45" s="117" t="s">
        <v>3322</v>
      </c>
      <c r="B45" s="122"/>
      <c r="C45" s="122"/>
      <c r="D45" s="122">
        <f>D3*4.04/100</f>
        <v>0</v>
      </c>
      <c r="E45" s="122"/>
      <c r="F45" s="122"/>
      <c r="G45" s="122"/>
      <c r="H45" s="122"/>
      <c r="I45" s="13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>
        <f>V3*2</f>
        <v>0</v>
      </c>
      <c r="W45" s="122">
        <f>W3*2</f>
        <v>0</v>
      </c>
      <c r="X45" s="122"/>
      <c r="Y45" s="122"/>
      <c r="Z45" s="122"/>
      <c r="AA45" s="122"/>
      <c r="AB45" s="122">
        <f t="shared" si="4"/>
        <v>0</v>
      </c>
      <c r="AC45" s="122">
        <f t="shared" si="5"/>
        <v>0</v>
      </c>
    </row>
    <row r="46" ht="21.95" customHeight="1" spans="1:29">
      <c r="A46" s="124" t="s">
        <v>3283</v>
      </c>
      <c r="B46" s="122"/>
      <c r="C46" s="122"/>
      <c r="D46" s="122"/>
      <c r="E46" s="122"/>
      <c r="F46" s="122"/>
      <c r="G46" s="122"/>
      <c r="H46" s="122"/>
      <c r="I46" s="13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>
        <f>V3*1</f>
        <v>0</v>
      </c>
      <c r="W46" s="122">
        <f>W3*1</f>
        <v>0</v>
      </c>
      <c r="X46" s="122"/>
      <c r="Y46" s="122"/>
      <c r="Z46" s="122"/>
      <c r="AA46" s="122"/>
      <c r="AB46" s="122">
        <f t="shared" si="4"/>
        <v>0</v>
      </c>
      <c r="AC46" s="122">
        <f t="shared" si="5"/>
        <v>0</v>
      </c>
    </row>
    <row r="47" ht="21.95" customHeight="1" spans="1:29">
      <c r="A47" s="127" t="s">
        <v>3346</v>
      </c>
      <c r="B47" s="122"/>
      <c r="C47" s="122"/>
      <c r="D47" s="122"/>
      <c r="E47" s="122"/>
      <c r="F47" s="122"/>
      <c r="G47" s="122"/>
      <c r="H47" s="122"/>
      <c r="I47" s="13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>
        <f>T3*23/1000</f>
        <v>0</v>
      </c>
      <c r="U47" s="122">
        <f>U3*23/1000</f>
        <v>0</v>
      </c>
      <c r="V47" s="122"/>
      <c r="W47" s="122"/>
      <c r="X47" s="122"/>
      <c r="Y47" s="122"/>
      <c r="Z47" s="122"/>
      <c r="AA47" s="122"/>
      <c r="AB47" s="122">
        <f t="shared" si="4"/>
        <v>0</v>
      </c>
      <c r="AC47" s="122">
        <f t="shared" si="5"/>
        <v>0</v>
      </c>
    </row>
    <row r="48" ht="21.95" customHeight="1" spans="1:29">
      <c r="A48" s="127" t="s">
        <v>3328</v>
      </c>
      <c r="B48" s="122"/>
      <c r="C48" s="122"/>
      <c r="D48" s="122"/>
      <c r="E48" s="122"/>
      <c r="F48" s="122"/>
      <c r="G48" s="122"/>
      <c r="H48" s="122"/>
      <c r="I48" s="13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>
        <f>X3*1</f>
        <v>0</v>
      </c>
      <c r="Y48" s="122"/>
      <c r="Z48" s="122"/>
      <c r="AA48" s="122"/>
      <c r="AB48" s="122">
        <f t="shared" si="4"/>
        <v>0</v>
      </c>
      <c r="AC48" s="122">
        <f t="shared" si="5"/>
        <v>0</v>
      </c>
    </row>
    <row r="49" ht="21.95" customHeight="1" spans="1:29">
      <c r="A49" s="117" t="s">
        <v>4005</v>
      </c>
      <c r="B49" s="122"/>
      <c r="C49" s="122"/>
      <c r="D49" s="122"/>
      <c r="E49" s="122"/>
      <c r="F49" s="122"/>
      <c r="G49" s="122"/>
      <c r="H49" s="122"/>
      <c r="I49" s="13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>
        <f>Y3*1</f>
        <v>0</v>
      </c>
      <c r="Z49" s="122"/>
      <c r="AA49" s="122"/>
      <c r="AB49" s="122">
        <f t="shared" si="4"/>
        <v>0</v>
      </c>
      <c r="AC49" s="122">
        <f t="shared" si="5"/>
        <v>0</v>
      </c>
    </row>
    <row r="50" ht="21.95" customHeight="1" spans="1:29">
      <c r="A50" s="117" t="s">
        <v>4049</v>
      </c>
      <c r="B50" s="122"/>
      <c r="C50" s="122"/>
      <c r="D50" s="122"/>
      <c r="E50" s="122"/>
      <c r="F50" s="122"/>
      <c r="G50" s="122"/>
      <c r="H50" s="122"/>
      <c r="I50" s="132"/>
      <c r="J50" s="122"/>
      <c r="K50" s="122"/>
      <c r="L50" s="122"/>
      <c r="M50" s="122"/>
      <c r="N50" s="122"/>
      <c r="O50" s="122">
        <f>O3*1</f>
        <v>0</v>
      </c>
      <c r="P50" s="122"/>
      <c r="Q50" s="122"/>
      <c r="R50" s="122"/>
      <c r="S50" s="122">
        <f>S3*1</f>
        <v>0</v>
      </c>
      <c r="T50" s="122"/>
      <c r="U50" s="122"/>
      <c r="V50" s="122"/>
      <c r="W50" s="122"/>
      <c r="X50" s="122"/>
      <c r="Y50" s="122"/>
      <c r="Z50" s="122"/>
      <c r="AA50" s="122"/>
      <c r="AB50" s="122">
        <f t="shared" si="4"/>
        <v>0</v>
      </c>
      <c r="AC50" s="122">
        <f t="shared" si="5"/>
        <v>0</v>
      </c>
    </row>
    <row r="51" ht="21.95" customHeight="1" spans="1:29">
      <c r="A51" s="117" t="s">
        <v>4050</v>
      </c>
      <c r="B51" s="122"/>
      <c r="C51" s="122"/>
      <c r="D51" s="122"/>
      <c r="E51" s="122"/>
      <c r="F51" s="122"/>
      <c r="G51" s="122"/>
      <c r="H51" s="122"/>
      <c r="I51" s="132"/>
      <c r="J51" s="122"/>
      <c r="K51" s="122"/>
      <c r="L51" s="122"/>
      <c r="M51" s="122"/>
      <c r="N51" s="122"/>
      <c r="O51" s="122"/>
      <c r="P51" s="122">
        <f>P3*1</f>
        <v>0</v>
      </c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>
        <f t="shared" si="4"/>
        <v>0</v>
      </c>
      <c r="AC51" s="122">
        <f t="shared" si="5"/>
        <v>0</v>
      </c>
    </row>
    <row r="52" ht="21.95" customHeight="1" spans="1:29">
      <c r="A52" s="117" t="s">
        <v>4051</v>
      </c>
      <c r="B52" s="122"/>
      <c r="C52" s="122"/>
      <c r="D52" s="122"/>
      <c r="E52" s="122"/>
      <c r="F52" s="122"/>
      <c r="G52" s="122"/>
      <c r="H52" s="122"/>
      <c r="I52" s="132"/>
      <c r="J52" s="122"/>
      <c r="K52" s="122"/>
      <c r="L52" s="122"/>
      <c r="M52" s="122"/>
      <c r="N52" s="122"/>
      <c r="O52" s="122"/>
      <c r="P52" s="122"/>
      <c r="Q52" s="122">
        <f>Q3*1</f>
        <v>0</v>
      </c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>
        <f t="shared" si="4"/>
        <v>0</v>
      </c>
      <c r="AC52" s="122">
        <f t="shared" si="5"/>
        <v>0</v>
      </c>
    </row>
    <row r="53" ht="21.95" customHeight="1" spans="1:29">
      <c r="A53" s="117" t="s">
        <v>4052</v>
      </c>
      <c r="B53" s="122"/>
      <c r="C53" s="122"/>
      <c r="D53" s="122"/>
      <c r="E53" s="122"/>
      <c r="F53" s="122"/>
      <c r="G53" s="122"/>
      <c r="H53" s="122"/>
      <c r="I53" s="132"/>
      <c r="J53" s="122"/>
      <c r="K53" s="122"/>
      <c r="L53" s="122"/>
      <c r="M53" s="122"/>
      <c r="N53" s="122"/>
      <c r="O53" s="122"/>
      <c r="P53" s="122"/>
      <c r="Q53" s="122"/>
      <c r="R53" s="122">
        <f>R3*1</f>
        <v>0</v>
      </c>
      <c r="S53" s="122"/>
      <c r="T53" s="122"/>
      <c r="U53" s="122"/>
      <c r="V53" s="122"/>
      <c r="W53" s="122"/>
      <c r="X53" s="122"/>
      <c r="Y53" s="122"/>
      <c r="Z53" s="122"/>
      <c r="AA53" s="122"/>
      <c r="AB53" s="122">
        <f t="shared" si="4"/>
        <v>0</v>
      </c>
      <c r="AC53" s="122">
        <f t="shared" si="5"/>
        <v>0</v>
      </c>
    </row>
    <row r="54" ht="21.95" customHeight="1" spans="1:29">
      <c r="A54" s="117" t="s">
        <v>4053</v>
      </c>
      <c r="B54" s="122"/>
      <c r="C54" s="122"/>
      <c r="D54" s="122"/>
      <c r="E54" s="122"/>
      <c r="F54" s="122"/>
      <c r="G54" s="122"/>
      <c r="H54" s="122"/>
      <c r="I54" s="13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>
        <f>Z3*1.1</f>
        <v>0</v>
      </c>
      <c r="AA54" s="122">
        <f>AA3*3.3</f>
        <v>0</v>
      </c>
      <c r="AB54" s="122">
        <f t="shared" si="4"/>
        <v>0</v>
      </c>
      <c r="AC54" s="122">
        <f t="shared" si="5"/>
        <v>0</v>
      </c>
    </row>
    <row r="55" ht="21.95" customHeight="1" spans="1:29">
      <c r="A55" s="117" t="s">
        <v>4054</v>
      </c>
      <c r="B55" s="122"/>
      <c r="C55" s="122"/>
      <c r="D55" s="122"/>
      <c r="E55" s="122"/>
      <c r="F55" s="122"/>
      <c r="G55" s="122"/>
      <c r="H55" s="122"/>
      <c r="I55" s="132"/>
      <c r="J55" s="122"/>
      <c r="K55" s="122"/>
      <c r="L55" s="122"/>
      <c r="M55" s="122"/>
      <c r="N55" s="122">
        <f>N3*2</f>
        <v>0</v>
      </c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>
        <f t="shared" si="4"/>
        <v>0</v>
      </c>
      <c r="AC55" s="122">
        <f t="shared" si="5"/>
        <v>0</v>
      </c>
    </row>
    <row r="56" ht="21.95" customHeight="1" spans="1:29">
      <c r="A56" s="117" t="s">
        <v>4055</v>
      </c>
      <c r="B56" s="122"/>
      <c r="C56" s="122"/>
      <c r="D56" s="122"/>
      <c r="E56" s="122"/>
      <c r="F56" s="122"/>
      <c r="G56" s="122"/>
      <c r="H56" s="122"/>
      <c r="I56" s="132"/>
      <c r="J56" s="122"/>
      <c r="K56" s="122"/>
      <c r="L56" s="122"/>
      <c r="M56" s="122"/>
      <c r="N56" s="122">
        <f>N3*2</f>
        <v>0</v>
      </c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>
        <f t="shared" si="4"/>
        <v>0</v>
      </c>
      <c r="AC56" s="122">
        <f t="shared" si="5"/>
        <v>0</v>
      </c>
    </row>
  </sheetData>
  <pageMargins left="0.55" right="0.75" top="1" bottom="1" header="0.5" footer="0.5"/>
  <pageSetup paperSize="9" scale="9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3"/>
  <sheetViews>
    <sheetView workbookViewId="0">
      <selection activeCell="O14" sqref="O14"/>
    </sheetView>
  </sheetViews>
  <sheetFormatPr defaultColWidth="9" defaultRowHeight="14.25"/>
  <cols>
    <col min="1" max="1" width="8.75" style="87" customWidth="1"/>
    <col min="2" max="2" width="6.375" style="87" customWidth="1"/>
    <col min="3" max="3" width="22.375" style="87" customWidth="1"/>
    <col min="4" max="4" width="10.25" style="87" customWidth="1"/>
    <col min="5" max="5" width="9.125" style="87" customWidth="1"/>
    <col min="6" max="6" width="9" style="87"/>
    <col min="7" max="7" width="15.125" style="87" hidden="1" customWidth="1"/>
    <col min="8" max="8" width="13" style="87" hidden="1" customWidth="1"/>
    <col min="9" max="12" width="9" style="87" hidden="1" customWidth="1"/>
    <col min="13" max="16384" width="9" style="87"/>
  </cols>
  <sheetData>
    <row r="1" ht="15" spans="2:12">
      <c r="B1" s="88" t="s">
        <v>4056</v>
      </c>
      <c r="C1" s="89"/>
      <c r="D1" s="89"/>
      <c r="E1" s="89"/>
      <c r="G1" s="88" t="s">
        <v>4056</v>
      </c>
      <c r="H1" s="89"/>
      <c r="I1" s="89"/>
      <c r="J1" s="89"/>
      <c r="K1" s="89"/>
      <c r="L1" s="89"/>
    </row>
    <row r="2" ht="15.75" spans="2:12">
      <c r="B2" s="90" t="s">
        <v>1</v>
      </c>
      <c r="C2" s="91" t="s">
        <v>62</v>
      </c>
      <c r="D2" s="91" t="s">
        <v>3889</v>
      </c>
      <c r="E2" s="92" t="s">
        <v>2929</v>
      </c>
      <c r="G2" s="90" t="s">
        <v>62</v>
      </c>
      <c r="H2" s="91" t="s">
        <v>4057</v>
      </c>
      <c r="I2" s="91" t="s">
        <v>4058</v>
      </c>
      <c r="J2" s="91" t="s">
        <v>4059</v>
      </c>
      <c r="K2" s="91" t="s">
        <v>68</v>
      </c>
      <c r="L2" s="92" t="s">
        <v>89</v>
      </c>
    </row>
    <row r="3" ht="15" spans="2:12">
      <c r="B3" s="93">
        <v>1</v>
      </c>
      <c r="C3" s="94" t="s">
        <v>64</v>
      </c>
      <c r="D3" s="95">
        <f>表一!E7</f>
        <v>0</v>
      </c>
      <c r="E3" s="96">
        <f>D3/D11</f>
        <v>0</v>
      </c>
      <c r="G3" s="93" t="s">
        <v>4060</v>
      </c>
      <c r="H3" s="95">
        <f>表一!E7</f>
        <v>0</v>
      </c>
      <c r="I3" s="95">
        <f>表一!G7</f>
        <v>100014.500808032</v>
      </c>
      <c r="J3" s="95">
        <f>表一!H9</f>
        <v>2000.29001616064</v>
      </c>
      <c r="K3" s="95">
        <f>表一!I10</f>
        <v>0</v>
      </c>
      <c r="L3" s="105">
        <f>表一!J20</f>
        <v>0</v>
      </c>
    </row>
    <row r="4" ht="26.25" spans="2:12">
      <c r="B4" s="93">
        <v>2</v>
      </c>
      <c r="C4" s="94" t="s">
        <v>65</v>
      </c>
      <c r="D4" s="95">
        <f>表一!F7</f>
        <v>0</v>
      </c>
      <c r="E4" s="96">
        <f>D4/D11</f>
        <v>0</v>
      </c>
      <c r="G4" s="97" t="s">
        <v>4061</v>
      </c>
      <c r="H4" s="98" t="e">
        <f>H3/L3</f>
        <v>#DIV/0!</v>
      </c>
      <c r="I4" s="98" t="e">
        <f>I3/L3</f>
        <v>#DIV/0!</v>
      </c>
      <c r="J4" s="98" t="e">
        <f>J3/L3</f>
        <v>#DIV/0!</v>
      </c>
      <c r="K4" s="98" t="e">
        <f>K3/L3</f>
        <v>#DIV/0!</v>
      </c>
      <c r="L4" s="106"/>
    </row>
    <row r="5" ht="15" spans="2:5">
      <c r="B5" s="93">
        <v>3</v>
      </c>
      <c r="C5" s="94" t="s">
        <v>66</v>
      </c>
      <c r="D5" s="95">
        <f>表一!L7</f>
        <v>100014.500808032</v>
      </c>
      <c r="E5" s="96">
        <f>D5/D11</f>
        <v>0.980392156862745</v>
      </c>
    </row>
    <row r="6" ht="15" spans="2:9">
      <c r="B6" s="93">
        <v>4</v>
      </c>
      <c r="C6" s="94" t="s">
        <v>67</v>
      </c>
      <c r="D6" s="95">
        <f>表一!L8</f>
        <v>2000.29001616064</v>
      </c>
      <c r="E6" s="96">
        <f>D6/D11</f>
        <v>0.0196078431372549</v>
      </c>
      <c r="G6" s="99" t="s">
        <v>4062</v>
      </c>
      <c r="H6" s="99" t="s">
        <v>4063</v>
      </c>
      <c r="I6" s="107">
        <f>SUM(表四甲!E7:E60)</f>
        <v>2.6</v>
      </c>
    </row>
    <row r="7" ht="15" spans="2:9">
      <c r="B7" s="93">
        <v>5</v>
      </c>
      <c r="C7" s="94" t="s">
        <v>2940</v>
      </c>
      <c r="D7" s="95">
        <f>表五甲!F11</f>
        <v>0</v>
      </c>
      <c r="E7" s="96">
        <f>D7/D11</f>
        <v>0</v>
      </c>
      <c r="H7" s="99" t="s">
        <v>4064</v>
      </c>
      <c r="I7" s="107" t="str">
        <f>表四甲!K61</f>
        <v>省模板材料，建议不要用</v>
      </c>
    </row>
    <row r="8" ht="15" spans="2:9">
      <c r="B8" s="93">
        <v>6</v>
      </c>
      <c r="C8" s="94" t="s">
        <v>3951</v>
      </c>
      <c r="D8" s="95">
        <f>表五甲!F13</f>
        <v>0</v>
      </c>
      <c r="E8" s="96">
        <f>D8/D11</f>
        <v>0</v>
      </c>
      <c r="H8" s="99" t="s">
        <v>4065</v>
      </c>
      <c r="I8" s="107">
        <f>D11/I6</f>
        <v>39236.458009305</v>
      </c>
    </row>
    <row r="9" ht="15" spans="2:9">
      <c r="B9" s="93">
        <v>7</v>
      </c>
      <c r="C9" s="94" t="s">
        <v>2944</v>
      </c>
      <c r="D9" s="95">
        <f>表五甲!F14</f>
        <v>2060.29871664546</v>
      </c>
      <c r="E9" s="96">
        <f>D9/D11</f>
        <v>0.0201960784313725</v>
      </c>
      <c r="H9" s="100" t="s">
        <v>4066</v>
      </c>
      <c r="I9" s="108" t="e">
        <f>D11/I7</f>
        <v>#VALUE!</v>
      </c>
    </row>
    <row r="10" ht="15" spans="2:5">
      <c r="B10" s="93">
        <v>8</v>
      </c>
      <c r="C10" s="94" t="s">
        <v>68</v>
      </c>
      <c r="D10" s="95">
        <f>表一!I10</f>
        <v>0</v>
      </c>
      <c r="E10" s="96">
        <f>D10/D11</f>
        <v>0</v>
      </c>
    </row>
    <row r="11" ht="15" spans="2:8">
      <c r="B11" s="93">
        <v>9</v>
      </c>
      <c r="C11" s="94" t="s">
        <v>2945</v>
      </c>
      <c r="D11" s="95">
        <f>表一!L12</f>
        <v>102014.790824193</v>
      </c>
      <c r="E11" s="96">
        <f>SUM(E3:E6)+E10</f>
        <v>1</v>
      </c>
      <c r="F11" s="99" t="s">
        <v>4067</v>
      </c>
      <c r="G11" s="101">
        <v>1</v>
      </c>
      <c r="H11" s="99" t="s">
        <v>4068</v>
      </c>
    </row>
    <row r="12" ht="26.25" spans="2:5">
      <c r="B12" s="97">
        <v>10</v>
      </c>
      <c r="C12" s="102" t="s">
        <v>4069</v>
      </c>
      <c r="D12" s="103">
        <f>D11/G11</f>
        <v>102014.790824193</v>
      </c>
      <c r="E12" s="104"/>
    </row>
    <row r="13" ht="15"/>
  </sheetData>
  <mergeCells count="4">
    <mergeCell ref="B1:E1"/>
    <mergeCell ref="G1:L1"/>
    <mergeCell ref="D12:E12"/>
    <mergeCell ref="L3:L4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Y1762"/>
  <sheetViews>
    <sheetView zoomScale="115" zoomScaleNormal="115" topLeftCell="A4" workbookViewId="0">
      <selection activeCell="G13" sqref="G13"/>
    </sheetView>
  </sheetViews>
  <sheetFormatPr defaultColWidth="9" defaultRowHeight="12"/>
  <cols>
    <col min="1" max="1" width="7.625" style="35" customWidth="1"/>
    <col min="2" max="2" width="56.375" style="36" customWidth="1"/>
    <col min="3" max="5" width="7.625" style="36" customWidth="1"/>
    <col min="6" max="6" width="9" style="36"/>
    <col min="7" max="7" width="27.625" style="36" customWidth="1"/>
    <col min="8" max="8" width="9" style="36"/>
    <col min="9" max="9" width="27.125" style="36" customWidth="1"/>
    <col min="10" max="11" width="9" style="36"/>
    <col min="12" max="12" width="7.625" style="35" customWidth="1"/>
    <col min="13" max="13" width="44.75" style="36" customWidth="1"/>
    <col min="14" max="14" width="7.625" style="36" customWidth="1"/>
    <col min="15" max="15" width="22.25" style="36" customWidth="1"/>
    <col min="16" max="16384" width="9" style="36"/>
  </cols>
  <sheetData>
    <row r="1" ht="14.25" spans="1:25">
      <c r="A1" s="37" t="s">
        <v>171</v>
      </c>
      <c r="B1" s="38" t="s">
        <v>172</v>
      </c>
      <c r="C1" s="38" t="s">
        <v>173</v>
      </c>
      <c r="D1" s="39" t="s">
        <v>177</v>
      </c>
      <c r="E1" s="40" t="s">
        <v>178</v>
      </c>
      <c r="F1" s="37" t="s">
        <v>171</v>
      </c>
      <c r="G1" s="41" t="s">
        <v>172</v>
      </c>
      <c r="H1" s="41" t="s">
        <v>173</v>
      </c>
      <c r="I1" s="41" t="s">
        <v>2955</v>
      </c>
      <c r="J1" s="39" t="s">
        <v>2957</v>
      </c>
      <c r="K1" s="39" t="s">
        <v>4070</v>
      </c>
      <c r="L1" s="37" t="s">
        <v>171</v>
      </c>
      <c r="M1" s="38" t="s">
        <v>172</v>
      </c>
      <c r="N1" s="38" t="s">
        <v>173</v>
      </c>
      <c r="O1" s="41" t="s">
        <v>4071</v>
      </c>
      <c r="P1" s="39" t="s">
        <v>2957</v>
      </c>
      <c r="Q1" s="39" t="s">
        <v>4070</v>
      </c>
      <c r="S1" s="55"/>
      <c r="T1" s="55"/>
      <c r="U1" s="55"/>
      <c r="V1" s="55"/>
      <c r="W1" s="55"/>
      <c r="X1" s="55"/>
      <c r="Y1" s="55"/>
    </row>
    <row r="2" ht="14.25" spans="1:25">
      <c r="A2" s="42" t="s">
        <v>179</v>
      </c>
      <c r="B2" s="42" t="s">
        <v>4072</v>
      </c>
      <c r="C2" s="43" t="s">
        <v>4073</v>
      </c>
      <c r="D2" s="44">
        <v>0.56</v>
      </c>
      <c r="E2" s="44">
        <v>0.14</v>
      </c>
      <c r="F2" s="45" t="s">
        <v>186</v>
      </c>
      <c r="G2" s="46" t="s">
        <v>4074</v>
      </c>
      <c r="H2" s="47" t="s">
        <v>4075</v>
      </c>
      <c r="I2" s="48" t="s">
        <v>2964</v>
      </c>
      <c r="J2" s="45">
        <v>0.02</v>
      </c>
      <c r="K2" s="45">
        <v>0</v>
      </c>
      <c r="L2" s="49" t="s">
        <v>179</v>
      </c>
      <c r="M2" s="513" t="s">
        <v>4076</v>
      </c>
      <c r="N2" s="514" t="s">
        <v>4075</v>
      </c>
      <c r="O2" s="52" t="s">
        <v>3024</v>
      </c>
      <c r="P2" s="49">
        <v>0.05</v>
      </c>
      <c r="Q2" s="49">
        <v>157</v>
      </c>
      <c r="S2" s="55"/>
      <c r="T2" s="55"/>
      <c r="U2" s="55"/>
      <c r="V2" s="55"/>
      <c r="W2" s="55"/>
      <c r="X2" s="55"/>
      <c r="Y2" s="55"/>
    </row>
    <row r="3" ht="14.25" spans="1:25">
      <c r="A3" s="42" t="s">
        <v>182</v>
      </c>
      <c r="B3" s="42" t="s">
        <v>4077</v>
      </c>
      <c r="C3" s="43" t="s">
        <v>4075</v>
      </c>
      <c r="D3" s="44">
        <v>0.46</v>
      </c>
      <c r="E3" s="44">
        <v>0.12</v>
      </c>
      <c r="F3" s="45" t="s">
        <v>186</v>
      </c>
      <c r="G3" s="46" t="s">
        <v>4074</v>
      </c>
      <c r="H3" s="47" t="s">
        <v>4075</v>
      </c>
      <c r="I3" s="48" t="s">
        <v>2965</v>
      </c>
      <c r="J3" s="45">
        <v>0.02</v>
      </c>
      <c r="K3" s="45">
        <v>0</v>
      </c>
      <c r="L3" s="49" t="s">
        <v>179</v>
      </c>
      <c r="M3" s="513" t="s">
        <v>4076</v>
      </c>
      <c r="N3" s="514" t="s">
        <v>4075</v>
      </c>
      <c r="O3" s="52" t="s">
        <v>3025</v>
      </c>
      <c r="P3" s="49">
        <v>0.04</v>
      </c>
      <c r="Q3" s="49">
        <v>119</v>
      </c>
      <c r="S3" s="55"/>
      <c r="T3" s="55"/>
      <c r="U3" s="55"/>
      <c r="V3" s="55"/>
      <c r="W3" s="55"/>
      <c r="X3" s="55"/>
      <c r="Y3" s="55"/>
    </row>
    <row r="4" ht="14.25" spans="1:25">
      <c r="A4" s="42" t="s">
        <v>4078</v>
      </c>
      <c r="B4" s="42" t="s">
        <v>4079</v>
      </c>
      <c r="C4" s="43" t="s">
        <v>4075</v>
      </c>
      <c r="D4" s="44">
        <f>0.46*0.3</f>
        <v>0.138</v>
      </c>
      <c r="E4" s="44">
        <f>0.12*0.3</f>
        <v>0.036</v>
      </c>
      <c r="F4" s="45" t="s">
        <v>197</v>
      </c>
      <c r="G4" s="46" t="s">
        <v>4080</v>
      </c>
      <c r="H4" s="47" t="s">
        <v>4081</v>
      </c>
      <c r="I4" s="48" t="s">
        <v>2966</v>
      </c>
      <c r="J4" s="45">
        <v>0.85</v>
      </c>
      <c r="K4" s="45">
        <v>372</v>
      </c>
      <c r="L4" s="49" t="s">
        <v>182</v>
      </c>
      <c r="M4" s="515" t="s">
        <v>4077</v>
      </c>
      <c r="N4" s="516" t="s">
        <v>4075</v>
      </c>
      <c r="O4" s="49" t="s">
        <v>3025</v>
      </c>
      <c r="P4" s="49">
        <v>0.05</v>
      </c>
      <c r="Q4" s="49">
        <v>119</v>
      </c>
      <c r="S4" s="55"/>
      <c r="T4" s="55"/>
      <c r="U4" s="55"/>
      <c r="V4" s="55"/>
      <c r="W4" s="55"/>
      <c r="X4" s="55"/>
      <c r="Y4" s="55"/>
    </row>
    <row r="5" ht="14.25" spans="1:25">
      <c r="A5" s="42" t="s">
        <v>184</v>
      </c>
      <c r="B5" s="42" t="s">
        <v>4082</v>
      </c>
      <c r="C5" s="43" t="s">
        <v>4075</v>
      </c>
      <c r="D5" s="44">
        <v>0.35</v>
      </c>
      <c r="E5" s="44">
        <v>0.09</v>
      </c>
      <c r="F5" s="45" t="s">
        <v>197</v>
      </c>
      <c r="G5" s="46" t="s">
        <v>4080</v>
      </c>
      <c r="H5" s="47" t="s">
        <v>4081</v>
      </c>
      <c r="I5" s="48" t="s">
        <v>2967</v>
      </c>
      <c r="J5" s="45">
        <v>0.5</v>
      </c>
      <c r="K5" s="45">
        <v>210</v>
      </c>
      <c r="L5" s="49" t="s">
        <v>184</v>
      </c>
      <c r="M5" s="513" t="s">
        <v>4082</v>
      </c>
      <c r="N5" s="514" t="s">
        <v>4075</v>
      </c>
      <c r="O5" s="52" t="s">
        <v>3025</v>
      </c>
      <c r="P5" s="49">
        <v>0.04</v>
      </c>
      <c r="Q5" s="49">
        <v>119</v>
      </c>
      <c r="S5" s="55"/>
      <c r="T5" s="55"/>
      <c r="U5" s="55"/>
      <c r="V5" s="55"/>
      <c r="W5" s="55"/>
      <c r="X5" s="55"/>
      <c r="Y5" s="55"/>
    </row>
    <row r="6" ht="14.25" spans="1:25">
      <c r="A6" s="42" t="s">
        <v>186</v>
      </c>
      <c r="B6" s="42" t="s">
        <v>4074</v>
      </c>
      <c r="C6" s="43" t="s">
        <v>4075</v>
      </c>
      <c r="D6" s="44">
        <v>4.25</v>
      </c>
      <c r="E6" s="44">
        <v>0</v>
      </c>
      <c r="F6" s="45" t="s">
        <v>200</v>
      </c>
      <c r="G6" s="46" t="s">
        <v>4083</v>
      </c>
      <c r="H6" s="47" t="s">
        <v>4081</v>
      </c>
      <c r="I6" s="48" t="s">
        <v>2966</v>
      </c>
      <c r="J6" s="45">
        <v>0.1</v>
      </c>
      <c r="K6" s="45">
        <v>372</v>
      </c>
      <c r="L6" s="49" t="s">
        <v>188</v>
      </c>
      <c r="M6" s="513" t="s">
        <v>4084</v>
      </c>
      <c r="N6" s="514" t="s">
        <v>190</v>
      </c>
      <c r="O6" s="52" t="s">
        <v>3026</v>
      </c>
      <c r="P6" s="49">
        <v>0.01</v>
      </c>
      <c r="Q6" s="49">
        <v>118</v>
      </c>
      <c r="S6" s="55"/>
      <c r="T6" s="55"/>
      <c r="U6" s="56"/>
      <c r="V6" s="55"/>
      <c r="W6" s="55"/>
      <c r="X6" s="55"/>
      <c r="Y6" s="55"/>
    </row>
    <row r="7" ht="14.25" spans="1:25">
      <c r="A7" s="42" t="s">
        <v>188</v>
      </c>
      <c r="B7" s="42" t="s">
        <v>4084</v>
      </c>
      <c r="C7" s="43" t="s">
        <v>190</v>
      </c>
      <c r="D7" s="44">
        <v>0.05</v>
      </c>
      <c r="E7" s="44">
        <v>0</v>
      </c>
      <c r="F7" s="45" t="s">
        <v>202</v>
      </c>
      <c r="G7" s="46" t="s">
        <v>4085</v>
      </c>
      <c r="H7" s="47" t="s">
        <v>4081</v>
      </c>
      <c r="I7" s="48" t="s">
        <v>2966</v>
      </c>
      <c r="J7" s="45">
        <v>0.35</v>
      </c>
      <c r="K7" s="45">
        <v>372</v>
      </c>
      <c r="L7" s="49" t="s">
        <v>191</v>
      </c>
      <c r="M7" s="513" t="s">
        <v>4086</v>
      </c>
      <c r="N7" s="514" t="s">
        <v>193</v>
      </c>
      <c r="O7" s="52" t="s">
        <v>3027</v>
      </c>
      <c r="P7" s="49">
        <v>0.05</v>
      </c>
      <c r="Q7" s="49">
        <v>455</v>
      </c>
      <c r="S7" s="55"/>
      <c r="T7" s="55"/>
      <c r="U7" s="56"/>
      <c r="V7" s="55"/>
      <c r="W7" s="55"/>
      <c r="X7" s="55"/>
      <c r="Y7" s="55"/>
    </row>
    <row r="8" ht="14.25" spans="1:25">
      <c r="A8" s="42" t="s">
        <v>191</v>
      </c>
      <c r="B8" s="42" t="s">
        <v>4086</v>
      </c>
      <c r="C8" s="43" t="s">
        <v>193</v>
      </c>
      <c r="D8" s="44">
        <v>0.02</v>
      </c>
      <c r="E8" s="44">
        <v>0</v>
      </c>
      <c r="F8" s="45" t="s">
        <v>202</v>
      </c>
      <c r="G8" s="46" t="s">
        <v>4085</v>
      </c>
      <c r="H8" s="47" t="s">
        <v>4081</v>
      </c>
      <c r="I8" s="48" t="s">
        <v>2967</v>
      </c>
      <c r="J8" s="45">
        <v>0.5</v>
      </c>
      <c r="K8" s="45">
        <v>210</v>
      </c>
      <c r="L8" s="49" t="s">
        <v>191</v>
      </c>
      <c r="M8" s="513" t="s">
        <v>4086</v>
      </c>
      <c r="N8" s="514" t="s">
        <v>193</v>
      </c>
      <c r="O8" s="52" t="s">
        <v>3028</v>
      </c>
      <c r="P8" s="49">
        <v>0.05</v>
      </c>
      <c r="Q8" s="49">
        <v>153</v>
      </c>
      <c r="S8" s="55"/>
      <c r="T8" s="55"/>
      <c r="U8" s="55"/>
      <c r="V8" s="55"/>
      <c r="W8" s="55"/>
      <c r="X8" s="55"/>
      <c r="Y8" s="55"/>
    </row>
    <row r="9" ht="14.25" spans="1:25">
      <c r="A9" s="42" t="s">
        <v>4087</v>
      </c>
      <c r="B9" s="42" t="s">
        <v>4088</v>
      </c>
      <c r="C9" s="43" t="s">
        <v>193</v>
      </c>
      <c r="D9" s="44">
        <v>0.024</v>
      </c>
      <c r="E9" s="44">
        <v>0</v>
      </c>
      <c r="F9" s="45" t="s">
        <v>204</v>
      </c>
      <c r="G9" s="46" t="s">
        <v>4089</v>
      </c>
      <c r="H9" s="47" t="s">
        <v>4081</v>
      </c>
      <c r="I9" s="48" t="s">
        <v>2966</v>
      </c>
      <c r="J9" s="45">
        <v>0.04</v>
      </c>
      <c r="K9" s="45">
        <v>372</v>
      </c>
      <c r="L9" s="49" t="s">
        <v>493</v>
      </c>
      <c r="M9" s="513" t="s">
        <v>4090</v>
      </c>
      <c r="N9" s="514" t="s">
        <v>316</v>
      </c>
      <c r="O9" s="52" t="s">
        <v>3029</v>
      </c>
      <c r="P9" s="49">
        <v>0.35</v>
      </c>
      <c r="Q9" s="49">
        <v>153</v>
      </c>
      <c r="S9" s="55"/>
      <c r="T9" s="55"/>
      <c r="U9" s="56"/>
      <c r="V9" s="55"/>
      <c r="W9" s="55"/>
      <c r="X9" s="55"/>
      <c r="Y9" s="55"/>
    </row>
    <row r="10" ht="14.25" spans="1:25">
      <c r="A10" s="42" t="s">
        <v>194</v>
      </c>
      <c r="B10" s="42" t="s">
        <v>4091</v>
      </c>
      <c r="C10" s="43" t="s">
        <v>196</v>
      </c>
      <c r="D10" s="44">
        <v>0.5</v>
      </c>
      <c r="E10" s="44">
        <v>0</v>
      </c>
      <c r="F10" s="45" t="s">
        <v>206</v>
      </c>
      <c r="G10" s="46" t="s">
        <v>4092</v>
      </c>
      <c r="H10" s="47" t="s">
        <v>4081</v>
      </c>
      <c r="I10" s="48" t="s">
        <v>2966</v>
      </c>
      <c r="J10" s="45">
        <v>0.2</v>
      </c>
      <c r="K10" s="45">
        <v>372</v>
      </c>
      <c r="L10" s="49" t="s">
        <v>1075</v>
      </c>
      <c r="M10" s="513" t="s">
        <v>4093</v>
      </c>
      <c r="N10" s="514" t="s">
        <v>316</v>
      </c>
      <c r="O10" s="52" t="s">
        <v>3030</v>
      </c>
      <c r="P10" s="49">
        <v>0.25</v>
      </c>
      <c r="Q10" s="49">
        <v>117</v>
      </c>
      <c r="S10" s="55"/>
      <c r="T10" s="55"/>
      <c r="U10" s="55"/>
      <c r="V10" s="55"/>
      <c r="W10" s="55"/>
      <c r="X10" s="55"/>
      <c r="Y10" s="55"/>
    </row>
    <row r="11" ht="14.25" spans="1:25">
      <c r="A11" s="42" t="s">
        <v>197</v>
      </c>
      <c r="B11" s="42" t="s">
        <v>4080</v>
      </c>
      <c r="C11" s="43" t="s">
        <v>4081</v>
      </c>
      <c r="D11" s="44">
        <v>3.33</v>
      </c>
      <c r="E11" s="44">
        <v>24.25</v>
      </c>
      <c r="F11" s="45" t="s">
        <v>208</v>
      </c>
      <c r="G11" s="46" t="s">
        <v>4094</v>
      </c>
      <c r="H11" s="47" t="s">
        <v>4081</v>
      </c>
      <c r="I11" s="48" t="s">
        <v>2966</v>
      </c>
      <c r="J11" s="45">
        <v>0.02</v>
      </c>
      <c r="K11" s="45">
        <v>372</v>
      </c>
      <c r="L11" s="49" t="s">
        <v>1075</v>
      </c>
      <c r="M11" s="513" t="s">
        <v>4093</v>
      </c>
      <c r="N11" s="514" t="s">
        <v>316</v>
      </c>
      <c r="O11" s="52" t="s">
        <v>3031</v>
      </c>
      <c r="P11" s="49">
        <v>0.25</v>
      </c>
      <c r="Q11" s="49">
        <v>117</v>
      </c>
      <c r="S11" s="55"/>
      <c r="T11" s="55"/>
      <c r="U11" s="55"/>
      <c r="V11" s="55"/>
      <c r="W11" s="55"/>
      <c r="X11" s="55"/>
      <c r="Y11" s="55"/>
    </row>
    <row r="12" ht="14.25" spans="1:25">
      <c r="A12" s="42" t="s">
        <v>200</v>
      </c>
      <c r="B12" s="42" t="s">
        <v>4083</v>
      </c>
      <c r="C12" s="43" t="s">
        <v>4081</v>
      </c>
      <c r="D12" s="44">
        <v>0.33</v>
      </c>
      <c r="E12" s="44">
        <v>1.75</v>
      </c>
      <c r="F12" s="45" t="s">
        <v>216</v>
      </c>
      <c r="G12" s="46" t="s">
        <v>4095</v>
      </c>
      <c r="H12" s="47" t="s">
        <v>4081</v>
      </c>
      <c r="I12" s="48" t="s">
        <v>2968</v>
      </c>
      <c r="J12" s="45">
        <v>0.4</v>
      </c>
      <c r="K12" s="45">
        <v>768</v>
      </c>
      <c r="L12" s="49" t="s">
        <v>1077</v>
      </c>
      <c r="M12" s="513" t="s">
        <v>4096</v>
      </c>
      <c r="N12" s="514" t="s">
        <v>316</v>
      </c>
      <c r="O12" s="52" t="s">
        <v>3030</v>
      </c>
      <c r="P12" s="49">
        <v>0.3</v>
      </c>
      <c r="Q12" s="49">
        <v>117</v>
      </c>
      <c r="S12" s="55"/>
      <c r="T12" s="55"/>
      <c r="U12" s="55"/>
      <c r="V12" s="55"/>
      <c r="W12" s="55"/>
      <c r="X12" s="55"/>
      <c r="Y12" s="55"/>
    </row>
    <row r="13" ht="14.25" spans="1:25">
      <c r="A13" s="42" t="s">
        <v>202</v>
      </c>
      <c r="B13" s="42" t="s">
        <v>4085</v>
      </c>
      <c r="C13" s="43" t="s">
        <v>4081</v>
      </c>
      <c r="D13" s="44">
        <v>1.88</v>
      </c>
      <c r="E13" s="44">
        <v>13</v>
      </c>
      <c r="F13" s="45" t="s">
        <v>216</v>
      </c>
      <c r="G13" s="46" t="s">
        <v>4095</v>
      </c>
      <c r="H13" s="47" t="s">
        <v>4081</v>
      </c>
      <c r="I13" s="48" t="s">
        <v>2969</v>
      </c>
      <c r="J13" s="45">
        <v>0.3</v>
      </c>
      <c r="K13" s="45">
        <v>743</v>
      </c>
      <c r="L13" s="49" t="s">
        <v>1077</v>
      </c>
      <c r="M13" s="513" t="s">
        <v>4096</v>
      </c>
      <c r="N13" s="514" t="s">
        <v>316</v>
      </c>
      <c r="O13" s="52" t="s">
        <v>3031</v>
      </c>
      <c r="P13" s="49">
        <v>0.3</v>
      </c>
      <c r="Q13" s="49">
        <v>117</v>
      </c>
      <c r="S13" s="55"/>
      <c r="T13" s="55"/>
      <c r="U13" s="55"/>
      <c r="V13" s="55"/>
      <c r="W13" s="55"/>
      <c r="X13" s="55"/>
      <c r="Y13" s="55"/>
    </row>
    <row r="14" ht="14.25" spans="1:25">
      <c r="A14" s="42" t="s">
        <v>204</v>
      </c>
      <c r="B14" s="42" t="s">
        <v>4089</v>
      </c>
      <c r="C14" s="43" t="s">
        <v>4081</v>
      </c>
      <c r="D14" s="44">
        <v>0.19</v>
      </c>
      <c r="E14" s="44">
        <v>1.25</v>
      </c>
      <c r="F14" s="45" t="s">
        <v>216</v>
      </c>
      <c r="G14" s="46" t="s">
        <v>4095</v>
      </c>
      <c r="H14" s="47" t="s">
        <v>4081</v>
      </c>
      <c r="I14" s="48" t="s">
        <v>2967</v>
      </c>
      <c r="J14" s="45">
        <v>0.5</v>
      </c>
      <c r="K14" s="45">
        <v>210</v>
      </c>
      <c r="L14" s="49" t="s">
        <v>1079</v>
      </c>
      <c r="M14" s="513" t="s">
        <v>4097</v>
      </c>
      <c r="N14" s="514" t="s">
        <v>316</v>
      </c>
      <c r="O14" s="52" t="s">
        <v>3030</v>
      </c>
      <c r="P14" s="49">
        <v>0.42</v>
      </c>
      <c r="Q14" s="49">
        <v>117</v>
      </c>
      <c r="S14" s="55"/>
      <c r="T14" s="55"/>
      <c r="U14" s="55"/>
      <c r="V14" s="55"/>
      <c r="W14" s="55"/>
      <c r="X14" s="55"/>
      <c r="Y14" s="55"/>
    </row>
    <row r="15" ht="14.25" spans="1:25">
      <c r="A15" s="42" t="s">
        <v>206</v>
      </c>
      <c r="B15" s="42" t="s">
        <v>4092</v>
      </c>
      <c r="C15" s="43" t="s">
        <v>4081</v>
      </c>
      <c r="D15" s="44">
        <v>1.04</v>
      </c>
      <c r="E15" s="44">
        <v>6.29</v>
      </c>
      <c r="F15" s="45" t="s">
        <v>218</v>
      </c>
      <c r="G15" s="46" t="s">
        <v>4098</v>
      </c>
      <c r="H15" s="47" t="s">
        <v>4081</v>
      </c>
      <c r="I15" s="48" t="s">
        <v>2969</v>
      </c>
      <c r="J15" s="45">
        <v>0.03</v>
      </c>
      <c r="K15" s="45">
        <v>743</v>
      </c>
      <c r="L15" s="49" t="s">
        <v>1079</v>
      </c>
      <c r="M15" s="513" t="s">
        <v>4097</v>
      </c>
      <c r="N15" s="514" t="s">
        <v>316</v>
      </c>
      <c r="O15" s="52" t="s">
        <v>3031</v>
      </c>
      <c r="P15" s="49">
        <v>0.42</v>
      </c>
      <c r="Q15" s="49">
        <v>117</v>
      </c>
      <c r="S15" s="55"/>
      <c r="T15" s="55"/>
      <c r="U15" s="55"/>
      <c r="V15" s="55"/>
      <c r="W15" s="55"/>
      <c r="X15" s="55"/>
      <c r="Y15" s="55"/>
    </row>
    <row r="16" ht="14.25" spans="1:25">
      <c r="A16" s="42" t="s">
        <v>208</v>
      </c>
      <c r="B16" s="42" t="s">
        <v>4094</v>
      </c>
      <c r="C16" s="43" t="s">
        <v>4081</v>
      </c>
      <c r="D16" s="44">
        <v>0.09</v>
      </c>
      <c r="E16" s="44">
        <v>0.59</v>
      </c>
      <c r="F16" s="45" t="s">
        <v>218</v>
      </c>
      <c r="G16" s="46" t="s">
        <v>4098</v>
      </c>
      <c r="H16" s="47" t="s">
        <v>4081</v>
      </c>
      <c r="I16" s="48" t="s">
        <v>2968</v>
      </c>
      <c r="J16" s="45">
        <v>0.04</v>
      </c>
      <c r="K16" s="45">
        <v>768</v>
      </c>
      <c r="L16" s="49" t="s">
        <v>1081</v>
      </c>
      <c r="M16" s="513" t="s">
        <v>4099</v>
      </c>
      <c r="N16" s="514" t="s">
        <v>316</v>
      </c>
      <c r="O16" s="52" t="s">
        <v>3030</v>
      </c>
      <c r="P16" s="49">
        <v>0.5</v>
      </c>
      <c r="Q16" s="49">
        <v>117</v>
      </c>
      <c r="S16" s="55"/>
      <c r="T16" s="55"/>
      <c r="U16" s="55"/>
      <c r="V16" s="55"/>
      <c r="W16" s="55"/>
      <c r="X16" s="55"/>
      <c r="Y16" s="55"/>
    </row>
    <row r="17" ht="14.25" spans="1:25">
      <c r="A17" s="42" t="s">
        <v>210</v>
      </c>
      <c r="B17" s="42" t="s">
        <v>4100</v>
      </c>
      <c r="C17" s="43" t="s">
        <v>4081</v>
      </c>
      <c r="D17" s="44">
        <v>0.38</v>
      </c>
      <c r="E17" s="44">
        <v>3.75</v>
      </c>
      <c r="F17" s="45" t="s">
        <v>220</v>
      </c>
      <c r="G17" s="46" t="s">
        <v>4101</v>
      </c>
      <c r="H17" s="47" t="s">
        <v>4081</v>
      </c>
      <c r="I17" s="48" t="s">
        <v>2969</v>
      </c>
      <c r="J17" s="45">
        <v>0.24</v>
      </c>
      <c r="K17" s="45">
        <v>743</v>
      </c>
      <c r="L17" s="49" t="s">
        <v>1081</v>
      </c>
      <c r="M17" s="513" t="s">
        <v>4099</v>
      </c>
      <c r="N17" s="514" t="s">
        <v>316</v>
      </c>
      <c r="O17" s="52" t="s">
        <v>3031</v>
      </c>
      <c r="P17" s="49">
        <v>0.5</v>
      </c>
      <c r="Q17" s="49">
        <v>117</v>
      </c>
      <c r="S17" s="55"/>
      <c r="T17" s="55"/>
      <c r="U17" s="55"/>
      <c r="V17" s="55"/>
      <c r="W17" s="55"/>
      <c r="X17" s="55"/>
      <c r="Y17" s="55"/>
    </row>
    <row r="18" ht="14.25" spans="1:25">
      <c r="A18" s="42" t="s">
        <v>212</v>
      </c>
      <c r="B18" s="42" t="s">
        <v>4102</v>
      </c>
      <c r="C18" s="43" t="s">
        <v>4081</v>
      </c>
      <c r="D18" s="44">
        <v>0.31</v>
      </c>
      <c r="E18" s="44">
        <v>2.88</v>
      </c>
      <c r="F18" s="45" t="s">
        <v>220</v>
      </c>
      <c r="G18" s="46" t="s">
        <v>4101</v>
      </c>
      <c r="H18" s="47" t="s">
        <v>4081</v>
      </c>
      <c r="I18" s="48" t="s">
        <v>2967</v>
      </c>
      <c r="J18" s="45">
        <v>0.5</v>
      </c>
      <c r="K18" s="45">
        <v>210</v>
      </c>
      <c r="L18" s="49" t="s">
        <v>1083</v>
      </c>
      <c r="M18" s="513" t="s">
        <v>4103</v>
      </c>
      <c r="N18" s="514" t="s">
        <v>316</v>
      </c>
      <c r="O18" s="52" t="s">
        <v>3030</v>
      </c>
      <c r="P18" s="49">
        <v>0.6</v>
      </c>
      <c r="Q18" s="49">
        <v>117</v>
      </c>
      <c r="S18" s="55"/>
      <c r="T18" s="55"/>
      <c r="U18" s="55"/>
      <c r="V18" s="55"/>
      <c r="W18" s="55"/>
      <c r="X18" s="55"/>
      <c r="Y18" s="55"/>
    </row>
    <row r="19" ht="14.25" spans="1:25">
      <c r="A19" s="42" t="s">
        <v>214</v>
      </c>
      <c r="B19" s="42" t="s">
        <v>4104</v>
      </c>
      <c r="C19" s="43" t="s">
        <v>4081</v>
      </c>
      <c r="D19" s="44">
        <v>5</v>
      </c>
      <c r="E19" s="44">
        <v>25.88</v>
      </c>
      <c r="F19" s="45" t="s">
        <v>220</v>
      </c>
      <c r="G19" s="46" t="s">
        <v>4101</v>
      </c>
      <c r="H19" s="47" t="s">
        <v>4081</v>
      </c>
      <c r="I19" s="48" t="s">
        <v>2968</v>
      </c>
      <c r="J19" s="45">
        <v>0.11</v>
      </c>
      <c r="K19" s="45">
        <v>768</v>
      </c>
      <c r="L19" s="49" t="s">
        <v>1083</v>
      </c>
      <c r="M19" s="513" t="s">
        <v>4103</v>
      </c>
      <c r="N19" s="514" t="s">
        <v>316</v>
      </c>
      <c r="O19" s="52" t="s">
        <v>3031</v>
      </c>
      <c r="P19" s="49">
        <v>0.6</v>
      </c>
      <c r="Q19" s="49">
        <v>117</v>
      </c>
      <c r="S19" s="55"/>
      <c r="T19" s="55"/>
      <c r="U19" s="55"/>
      <c r="V19" s="55"/>
      <c r="W19" s="55"/>
      <c r="X19" s="55"/>
      <c r="Y19" s="55"/>
    </row>
    <row r="20" ht="14.25" spans="1:25">
      <c r="A20" s="42" t="s">
        <v>216</v>
      </c>
      <c r="B20" s="42" t="s">
        <v>4095</v>
      </c>
      <c r="C20" s="43" t="s">
        <v>4081</v>
      </c>
      <c r="D20" s="44">
        <v>0</v>
      </c>
      <c r="E20" s="44">
        <v>4.25</v>
      </c>
      <c r="F20" s="45" t="s">
        <v>222</v>
      </c>
      <c r="G20" s="46" t="s">
        <v>4105</v>
      </c>
      <c r="H20" s="47" t="s">
        <v>4081</v>
      </c>
      <c r="I20" s="48" t="s">
        <v>2968</v>
      </c>
      <c r="J20" s="45">
        <v>0.01</v>
      </c>
      <c r="K20" s="45">
        <v>768</v>
      </c>
      <c r="L20" s="49" t="s">
        <v>1085</v>
      </c>
      <c r="M20" s="513" t="s">
        <v>4106</v>
      </c>
      <c r="N20" s="514" t="s">
        <v>316</v>
      </c>
      <c r="O20" s="52" t="s">
        <v>3030</v>
      </c>
      <c r="P20" s="49">
        <v>0.2</v>
      </c>
      <c r="Q20" s="49">
        <v>117</v>
      </c>
      <c r="S20" s="57"/>
      <c r="T20" s="55"/>
      <c r="U20" s="55"/>
      <c r="V20" s="55"/>
      <c r="W20" s="55"/>
      <c r="X20" s="55"/>
      <c r="Y20" s="55"/>
    </row>
    <row r="21" ht="14.25" spans="1:25">
      <c r="A21" s="42" t="s">
        <v>218</v>
      </c>
      <c r="B21" s="42" t="s">
        <v>4098</v>
      </c>
      <c r="C21" s="43" t="s">
        <v>4081</v>
      </c>
      <c r="D21" s="44">
        <v>0</v>
      </c>
      <c r="E21" s="44">
        <v>0.38</v>
      </c>
      <c r="F21" s="45" t="s">
        <v>222</v>
      </c>
      <c r="G21" s="46" t="s">
        <v>4105</v>
      </c>
      <c r="H21" s="47" t="s">
        <v>4081</v>
      </c>
      <c r="I21" s="48" t="s">
        <v>2969</v>
      </c>
      <c r="J21" s="45">
        <v>0.02</v>
      </c>
      <c r="K21" s="45">
        <v>743</v>
      </c>
      <c r="L21" s="49" t="s">
        <v>1085</v>
      </c>
      <c r="M21" s="513" t="s">
        <v>4106</v>
      </c>
      <c r="N21" s="514" t="s">
        <v>316</v>
      </c>
      <c r="O21" s="52" t="s">
        <v>3031</v>
      </c>
      <c r="P21" s="49">
        <v>0.2</v>
      </c>
      <c r="Q21" s="49">
        <v>117</v>
      </c>
      <c r="S21" s="57"/>
      <c r="T21" s="55"/>
      <c r="U21" s="55"/>
      <c r="V21" s="55"/>
      <c r="W21" s="55"/>
      <c r="X21" s="55"/>
      <c r="Y21" s="55"/>
    </row>
    <row r="22" ht="15.75" spans="1:25">
      <c r="A22" s="42" t="s">
        <v>220</v>
      </c>
      <c r="B22" s="42" t="s">
        <v>4101</v>
      </c>
      <c r="C22" s="43" t="s">
        <v>4081</v>
      </c>
      <c r="D22" s="44">
        <v>0</v>
      </c>
      <c r="E22" s="44">
        <v>3.25</v>
      </c>
      <c r="F22" s="45" t="s">
        <v>224</v>
      </c>
      <c r="G22" s="46" t="s">
        <v>4107</v>
      </c>
      <c r="H22" s="47" t="s">
        <v>4081</v>
      </c>
      <c r="I22" s="48" t="s">
        <v>2969</v>
      </c>
      <c r="J22" s="45">
        <v>0.21</v>
      </c>
      <c r="K22" s="45">
        <v>743</v>
      </c>
      <c r="L22" s="49" t="s">
        <v>1087</v>
      </c>
      <c r="M22" s="513" t="s">
        <v>4108</v>
      </c>
      <c r="N22" s="514" t="s">
        <v>316</v>
      </c>
      <c r="O22" s="52" t="s">
        <v>3030</v>
      </c>
      <c r="P22" s="49">
        <v>0.4</v>
      </c>
      <c r="Q22" s="49">
        <v>117</v>
      </c>
      <c r="S22" s="58"/>
      <c r="T22" s="59"/>
      <c r="U22" s="59"/>
      <c r="V22" s="59"/>
      <c r="W22" s="59"/>
      <c r="X22" s="59"/>
      <c r="Y22" s="59"/>
    </row>
    <row r="23" ht="14.25" spans="1:25">
      <c r="A23" s="42" t="s">
        <v>222</v>
      </c>
      <c r="B23" s="42" t="s">
        <v>4105</v>
      </c>
      <c r="C23" s="43" t="s">
        <v>4081</v>
      </c>
      <c r="D23" s="44">
        <v>0</v>
      </c>
      <c r="E23" s="44">
        <v>0.08</v>
      </c>
      <c r="F23" s="45" t="s">
        <v>226</v>
      </c>
      <c r="G23" s="46" t="s">
        <v>4109</v>
      </c>
      <c r="H23" s="47" t="s">
        <v>4081</v>
      </c>
      <c r="I23" s="48" t="s">
        <v>2969</v>
      </c>
      <c r="J23" s="45">
        <v>0.02</v>
      </c>
      <c r="K23" s="45">
        <v>743</v>
      </c>
      <c r="L23" s="49" t="s">
        <v>1087</v>
      </c>
      <c r="M23" s="513" t="s">
        <v>4108</v>
      </c>
      <c r="N23" s="514" t="s">
        <v>316</v>
      </c>
      <c r="O23" s="52" t="s">
        <v>3031</v>
      </c>
      <c r="P23" s="49">
        <v>0.4</v>
      </c>
      <c r="Q23" s="49">
        <v>117</v>
      </c>
      <c r="S23" s="55"/>
      <c r="T23" s="55"/>
      <c r="U23" s="55"/>
      <c r="V23" s="55"/>
      <c r="W23" s="55"/>
      <c r="X23" s="55"/>
      <c r="Y23" s="55"/>
    </row>
    <row r="24" ht="14.25" spans="1:25">
      <c r="A24" s="42" t="s">
        <v>224</v>
      </c>
      <c r="B24" s="42" t="s">
        <v>4107</v>
      </c>
      <c r="C24" s="43" t="s">
        <v>4081</v>
      </c>
      <c r="D24" s="44">
        <v>0</v>
      </c>
      <c r="E24" s="44">
        <v>4.25</v>
      </c>
      <c r="F24" s="45" t="s">
        <v>237</v>
      </c>
      <c r="G24" s="46" t="s">
        <v>4110</v>
      </c>
      <c r="H24" s="47" t="s">
        <v>230</v>
      </c>
      <c r="I24" s="48" t="s">
        <v>2966</v>
      </c>
      <c r="J24" s="45">
        <v>3</v>
      </c>
      <c r="K24" s="45">
        <v>372</v>
      </c>
      <c r="L24" s="49" t="s">
        <v>1089</v>
      </c>
      <c r="M24" s="513" t="s">
        <v>4111</v>
      </c>
      <c r="N24" s="514" t="s">
        <v>260</v>
      </c>
      <c r="O24" s="52" t="s">
        <v>3031</v>
      </c>
      <c r="P24" s="49">
        <v>0.25</v>
      </c>
      <c r="Q24" s="49">
        <v>117</v>
      </c>
      <c r="S24" s="60"/>
      <c r="T24" s="60"/>
      <c r="U24" s="60"/>
      <c r="V24" s="60"/>
      <c r="W24" s="60"/>
      <c r="X24" s="60"/>
      <c r="Y24" s="60"/>
    </row>
    <row r="25" spans="1:17">
      <c r="A25" s="42" t="s">
        <v>226</v>
      </c>
      <c r="B25" s="42" t="s">
        <v>4109</v>
      </c>
      <c r="C25" s="43" t="s">
        <v>4081</v>
      </c>
      <c r="D25" s="44">
        <v>0</v>
      </c>
      <c r="E25" s="44">
        <v>0.13</v>
      </c>
      <c r="F25" s="45" t="s">
        <v>239</v>
      </c>
      <c r="G25" s="46" t="s">
        <v>4112</v>
      </c>
      <c r="H25" s="47" t="s">
        <v>230</v>
      </c>
      <c r="I25" s="48" t="s">
        <v>2966</v>
      </c>
      <c r="J25" s="45">
        <v>10</v>
      </c>
      <c r="K25" s="45">
        <v>372</v>
      </c>
      <c r="L25" s="49" t="s">
        <v>1089</v>
      </c>
      <c r="M25" s="513" t="s">
        <v>4111</v>
      </c>
      <c r="N25" s="514" t="s">
        <v>260</v>
      </c>
      <c r="O25" s="52" t="s">
        <v>3030</v>
      </c>
      <c r="P25" s="49">
        <v>0.25</v>
      </c>
      <c r="Q25" s="49">
        <v>117</v>
      </c>
    </row>
    <row r="26" spans="1:17">
      <c r="A26" s="42" t="s">
        <v>228</v>
      </c>
      <c r="B26" s="42" t="s">
        <v>4113</v>
      </c>
      <c r="C26" s="43" t="s">
        <v>230</v>
      </c>
      <c r="D26" s="44">
        <v>0</v>
      </c>
      <c r="E26" s="44">
        <v>39.38</v>
      </c>
      <c r="F26" s="45" t="s">
        <v>241</v>
      </c>
      <c r="G26" s="46" t="s">
        <v>4114</v>
      </c>
      <c r="H26" s="47" t="s">
        <v>230</v>
      </c>
      <c r="I26" s="48" t="s">
        <v>2970</v>
      </c>
      <c r="J26" s="45">
        <v>0.75</v>
      </c>
      <c r="K26" s="45">
        <v>117</v>
      </c>
      <c r="L26" s="49" t="s">
        <v>1091</v>
      </c>
      <c r="M26" s="513" t="s">
        <v>4115</v>
      </c>
      <c r="N26" s="514" t="s">
        <v>260</v>
      </c>
      <c r="O26" s="52" t="s">
        <v>3030</v>
      </c>
      <c r="P26" s="49">
        <v>0.3</v>
      </c>
      <c r="Q26" s="49">
        <v>117</v>
      </c>
    </row>
    <row r="27" spans="1:17">
      <c r="A27" s="42" t="s">
        <v>231</v>
      </c>
      <c r="B27" s="42" t="s">
        <v>4116</v>
      </c>
      <c r="C27" s="43" t="s">
        <v>230</v>
      </c>
      <c r="D27" s="44">
        <v>0</v>
      </c>
      <c r="E27" s="44">
        <v>51.5</v>
      </c>
      <c r="F27" s="45" t="s">
        <v>243</v>
      </c>
      <c r="G27" s="46" t="s">
        <v>4117</v>
      </c>
      <c r="H27" s="47" t="s">
        <v>230</v>
      </c>
      <c r="I27" s="48" t="s">
        <v>2970</v>
      </c>
      <c r="J27" s="45">
        <v>0.75</v>
      </c>
      <c r="K27" s="45">
        <v>117</v>
      </c>
      <c r="L27" s="49" t="s">
        <v>1091</v>
      </c>
      <c r="M27" s="513" t="s">
        <v>4115</v>
      </c>
      <c r="N27" s="514" t="s">
        <v>260</v>
      </c>
      <c r="O27" s="52" t="s">
        <v>3031</v>
      </c>
      <c r="P27" s="49">
        <v>0.3</v>
      </c>
      <c r="Q27" s="49">
        <v>117</v>
      </c>
    </row>
    <row r="28" spans="1:17">
      <c r="A28" s="42" t="s">
        <v>233</v>
      </c>
      <c r="B28" s="42" t="s">
        <v>4118</v>
      </c>
      <c r="C28" s="43" t="s">
        <v>230</v>
      </c>
      <c r="D28" s="44">
        <v>0</v>
      </c>
      <c r="E28" s="44">
        <v>62.13</v>
      </c>
      <c r="F28" s="45" t="s">
        <v>245</v>
      </c>
      <c r="G28" s="46" t="s">
        <v>4119</v>
      </c>
      <c r="H28" s="47" t="s">
        <v>230</v>
      </c>
      <c r="I28" s="48" t="s">
        <v>2970</v>
      </c>
      <c r="J28" s="45">
        <v>0.75</v>
      </c>
      <c r="K28" s="45">
        <v>117</v>
      </c>
      <c r="L28" s="49" t="s">
        <v>1093</v>
      </c>
      <c r="M28" s="513" t="s">
        <v>4120</v>
      </c>
      <c r="N28" s="514" t="s">
        <v>260</v>
      </c>
      <c r="O28" s="52" t="s">
        <v>3030</v>
      </c>
      <c r="P28" s="49">
        <v>0.42</v>
      </c>
      <c r="Q28" s="49">
        <v>117</v>
      </c>
    </row>
    <row r="29" spans="1:17">
      <c r="A29" s="42" t="s">
        <v>235</v>
      </c>
      <c r="B29" s="42" t="s">
        <v>4121</v>
      </c>
      <c r="C29" s="43" t="s">
        <v>230</v>
      </c>
      <c r="D29" s="44">
        <v>0</v>
      </c>
      <c r="E29" s="44">
        <v>139.5</v>
      </c>
      <c r="F29" s="45" t="s">
        <v>249</v>
      </c>
      <c r="G29" s="46" t="s">
        <v>4122</v>
      </c>
      <c r="H29" s="47" t="s">
        <v>230</v>
      </c>
      <c r="I29" s="48" t="s">
        <v>2966</v>
      </c>
      <c r="J29" s="45">
        <v>3</v>
      </c>
      <c r="K29" s="45">
        <v>372</v>
      </c>
      <c r="L29" s="49" t="s">
        <v>1093</v>
      </c>
      <c r="M29" s="513" t="s">
        <v>4120</v>
      </c>
      <c r="N29" s="514" t="s">
        <v>260</v>
      </c>
      <c r="O29" s="52" t="s">
        <v>3031</v>
      </c>
      <c r="P29" s="49">
        <v>0.42</v>
      </c>
      <c r="Q29" s="49">
        <v>117</v>
      </c>
    </row>
    <row r="30" spans="1:17">
      <c r="A30" s="42" t="s">
        <v>237</v>
      </c>
      <c r="B30" s="42" t="s">
        <v>4110</v>
      </c>
      <c r="C30" s="43" t="s">
        <v>230</v>
      </c>
      <c r="D30" s="44">
        <v>5.55</v>
      </c>
      <c r="E30" s="44">
        <v>262.25</v>
      </c>
      <c r="F30" s="45" t="s">
        <v>251</v>
      </c>
      <c r="G30" s="46" t="s">
        <v>4123</v>
      </c>
      <c r="H30" s="47" t="s">
        <v>230</v>
      </c>
      <c r="I30" s="48" t="s">
        <v>2966</v>
      </c>
      <c r="J30" s="45">
        <v>10</v>
      </c>
      <c r="K30" s="45">
        <v>372</v>
      </c>
      <c r="L30" s="49" t="s">
        <v>1095</v>
      </c>
      <c r="M30" s="513" t="s">
        <v>4124</v>
      </c>
      <c r="N30" s="514" t="s">
        <v>260</v>
      </c>
      <c r="O30" s="52" t="s">
        <v>3030</v>
      </c>
      <c r="P30" s="49">
        <v>0.5</v>
      </c>
      <c r="Q30" s="49">
        <v>117</v>
      </c>
    </row>
    <row r="31" spans="1:17">
      <c r="A31" s="42" t="s">
        <v>239</v>
      </c>
      <c r="B31" s="42" t="s">
        <v>4112</v>
      </c>
      <c r="C31" s="43" t="s">
        <v>230</v>
      </c>
      <c r="D31" s="44">
        <v>36.2</v>
      </c>
      <c r="E31" s="44">
        <v>455.5</v>
      </c>
      <c r="F31" s="45" t="s">
        <v>312</v>
      </c>
      <c r="G31" s="46" t="s">
        <v>313</v>
      </c>
      <c r="H31" s="47" t="s">
        <v>305</v>
      </c>
      <c r="I31" s="48" t="s">
        <v>2971</v>
      </c>
      <c r="J31" s="45">
        <v>0.1</v>
      </c>
      <c r="K31" s="45">
        <v>372</v>
      </c>
      <c r="L31" s="49" t="s">
        <v>1095</v>
      </c>
      <c r="M31" s="513" t="s">
        <v>4124</v>
      </c>
      <c r="N31" s="514" t="s">
        <v>260</v>
      </c>
      <c r="O31" s="52" t="s">
        <v>3031</v>
      </c>
      <c r="P31" s="49">
        <v>0.5</v>
      </c>
      <c r="Q31" s="49">
        <v>117</v>
      </c>
    </row>
    <row r="32" spans="1:17">
      <c r="A32" s="42" t="s">
        <v>241</v>
      </c>
      <c r="B32" s="42" t="s">
        <v>4114</v>
      </c>
      <c r="C32" s="43" t="s">
        <v>230</v>
      </c>
      <c r="D32" s="44">
        <v>0</v>
      </c>
      <c r="E32" s="44">
        <v>40.88</v>
      </c>
      <c r="F32" s="45" t="s">
        <v>312</v>
      </c>
      <c r="G32" s="46" t="s">
        <v>313</v>
      </c>
      <c r="H32" s="47" t="s">
        <v>305</v>
      </c>
      <c r="I32" s="48" t="s">
        <v>2972</v>
      </c>
      <c r="J32" s="45">
        <v>0.1</v>
      </c>
      <c r="K32" s="45">
        <v>516</v>
      </c>
      <c r="L32" s="49" t="s">
        <v>1097</v>
      </c>
      <c r="M32" s="513" t="s">
        <v>4125</v>
      </c>
      <c r="N32" s="514" t="s">
        <v>260</v>
      </c>
      <c r="O32" s="52" t="s">
        <v>3030</v>
      </c>
      <c r="P32" s="49">
        <v>0.6</v>
      </c>
      <c r="Q32" s="49">
        <v>117</v>
      </c>
    </row>
    <row r="33" spans="1:17">
      <c r="A33" s="42" t="s">
        <v>243</v>
      </c>
      <c r="B33" s="42" t="s">
        <v>4117</v>
      </c>
      <c r="C33" s="43" t="s">
        <v>230</v>
      </c>
      <c r="D33" s="44">
        <v>0</v>
      </c>
      <c r="E33" s="44">
        <v>55</v>
      </c>
      <c r="F33" s="45" t="s">
        <v>411</v>
      </c>
      <c r="G33" s="46" t="s">
        <v>4126</v>
      </c>
      <c r="H33" s="47" t="s">
        <v>413</v>
      </c>
      <c r="I33" s="48" t="s">
        <v>2973</v>
      </c>
      <c r="J33" s="45">
        <v>0.08</v>
      </c>
      <c r="K33" s="45">
        <v>1007</v>
      </c>
      <c r="L33" s="49" t="s">
        <v>1097</v>
      </c>
      <c r="M33" s="513" t="s">
        <v>4125</v>
      </c>
      <c r="N33" s="514" t="s">
        <v>260</v>
      </c>
      <c r="O33" s="52" t="s">
        <v>3031</v>
      </c>
      <c r="P33" s="49">
        <v>0.6</v>
      </c>
      <c r="Q33" s="49">
        <v>117</v>
      </c>
    </row>
    <row r="34" spans="1:17">
      <c r="A34" s="42" t="s">
        <v>245</v>
      </c>
      <c r="B34" s="42" t="s">
        <v>4119</v>
      </c>
      <c r="C34" s="43" t="s">
        <v>230</v>
      </c>
      <c r="D34" s="44">
        <v>0</v>
      </c>
      <c r="E34" s="44">
        <v>71.13</v>
      </c>
      <c r="F34" s="45" t="s">
        <v>411</v>
      </c>
      <c r="G34" s="46" t="s">
        <v>4126</v>
      </c>
      <c r="H34" s="47" t="s">
        <v>413</v>
      </c>
      <c r="I34" s="48" t="s">
        <v>2971</v>
      </c>
      <c r="J34" s="45">
        <v>0.08</v>
      </c>
      <c r="K34" s="45">
        <v>372</v>
      </c>
      <c r="L34" s="49" t="s">
        <v>1099</v>
      </c>
      <c r="M34" s="513" t="s">
        <v>4127</v>
      </c>
      <c r="N34" s="514" t="s">
        <v>260</v>
      </c>
      <c r="O34" s="52" t="s">
        <v>3030</v>
      </c>
      <c r="P34" s="49">
        <v>0.72</v>
      </c>
      <c r="Q34" s="49">
        <v>117</v>
      </c>
    </row>
    <row r="35" spans="1:17">
      <c r="A35" s="42" t="s">
        <v>247</v>
      </c>
      <c r="B35" s="42" t="s">
        <v>4128</v>
      </c>
      <c r="C35" s="43" t="s">
        <v>230</v>
      </c>
      <c r="D35" s="44">
        <v>0</v>
      </c>
      <c r="E35" s="44">
        <v>145.5</v>
      </c>
      <c r="F35" s="45" t="s">
        <v>414</v>
      </c>
      <c r="G35" s="46" t="s">
        <v>415</v>
      </c>
      <c r="H35" s="47" t="s">
        <v>413</v>
      </c>
      <c r="I35" s="48" t="s">
        <v>2971</v>
      </c>
      <c r="J35" s="45">
        <v>0.12</v>
      </c>
      <c r="K35" s="45">
        <v>372</v>
      </c>
      <c r="L35" s="49" t="s">
        <v>1099</v>
      </c>
      <c r="M35" s="513" t="s">
        <v>4127</v>
      </c>
      <c r="N35" s="514" t="s">
        <v>260</v>
      </c>
      <c r="O35" s="52" t="s">
        <v>3031</v>
      </c>
      <c r="P35" s="49">
        <v>0.72</v>
      </c>
      <c r="Q35" s="49">
        <v>117</v>
      </c>
    </row>
    <row r="36" spans="1:17">
      <c r="A36" s="42" t="s">
        <v>249</v>
      </c>
      <c r="B36" s="42" t="s">
        <v>4122</v>
      </c>
      <c r="C36" s="43" t="s">
        <v>230</v>
      </c>
      <c r="D36" s="44">
        <v>6.55</v>
      </c>
      <c r="E36" s="44">
        <v>270.25</v>
      </c>
      <c r="F36" s="45" t="s">
        <v>414</v>
      </c>
      <c r="G36" s="46" t="s">
        <v>415</v>
      </c>
      <c r="H36" s="47" t="s">
        <v>413</v>
      </c>
      <c r="I36" s="48" t="s">
        <v>2974</v>
      </c>
      <c r="J36" s="45">
        <v>0.12</v>
      </c>
      <c r="K36" s="45">
        <v>368</v>
      </c>
      <c r="L36" s="49" t="s">
        <v>1101</v>
      </c>
      <c r="M36" s="513" t="s">
        <v>4129</v>
      </c>
      <c r="N36" s="514" t="s">
        <v>260</v>
      </c>
      <c r="O36" s="52" t="s">
        <v>3030</v>
      </c>
      <c r="P36" s="49">
        <v>0.87</v>
      </c>
      <c r="Q36" s="49">
        <v>117</v>
      </c>
    </row>
    <row r="37" spans="1:17">
      <c r="A37" s="42" t="s">
        <v>251</v>
      </c>
      <c r="B37" s="42" t="s">
        <v>4123</v>
      </c>
      <c r="C37" s="43" t="s">
        <v>230</v>
      </c>
      <c r="D37" s="44">
        <v>38.2</v>
      </c>
      <c r="E37" s="44">
        <v>480.5</v>
      </c>
      <c r="F37" s="45" t="s">
        <v>416</v>
      </c>
      <c r="G37" s="46" t="s">
        <v>4130</v>
      </c>
      <c r="H37" s="47" t="s">
        <v>418</v>
      </c>
      <c r="I37" s="48" t="s">
        <v>2975</v>
      </c>
      <c r="J37" s="45">
        <v>1</v>
      </c>
      <c r="K37" s="45">
        <v>636</v>
      </c>
      <c r="L37" s="49" t="s">
        <v>1101</v>
      </c>
      <c r="M37" s="513" t="s">
        <v>4129</v>
      </c>
      <c r="N37" s="514" t="s">
        <v>260</v>
      </c>
      <c r="O37" s="52" t="s">
        <v>3031</v>
      </c>
      <c r="P37" s="49">
        <v>0.87</v>
      </c>
      <c r="Q37" s="49">
        <v>117</v>
      </c>
    </row>
    <row r="38" spans="1:17">
      <c r="A38" s="42" t="s">
        <v>253</v>
      </c>
      <c r="B38" s="42" t="s">
        <v>4131</v>
      </c>
      <c r="C38" s="43" t="s">
        <v>255</v>
      </c>
      <c r="D38" s="44">
        <v>0</v>
      </c>
      <c r="E38" s="44">
        <v>6</v>
      </c>
      <c r="F38" s="45" t="s">
        <v>416</v>
      </c>
      <c r="G38" s="46" t="s">
        <v>4130</v>
      </c>
      <c r="H38" s="47" t="s">
        <v>418</v>
      </c>
      <c r="I38" s="48" t="s">
        <v>2976</v>
      </c>
      <c r="J38" s="45">
        <v>1</v>
      </c>
      <c r="K38" s="45">
        <v>456</v>
      </c>
      <c r="L38" s="49" t="s">
        <v>1103</v>
      </c>
      <c r="M38" s="513" t="s">
        <v>4132</v>
      </c>
      <c r="N38" s="514" t="s">
        <v>260</v>
      </c>
      <c r="O38" s="52" t="s">
        <v>3030</v>
      </c>
      <c r="P38" s="49">
        <v>1</v>
      </c>
      <c r="Q38" s="49">
        <v>117</v>
      </c>
    </row>
    <row r="39" spans="1:17">
      <c r="A39" s="42" t="s">
        <v>256</v>
      </c>
      <c r="B39" s="42" t="s">
        <v>257</v>
      </c>
      <c r="C39" s="43" t="s">
        <v>230</v>
      </c>
      <c r="D39" s="44">
        <v>0</v>
      </c>
      <c r="E39" s="44">
        <v>12</v>
      </c>
      <c r="F39" s="45" t="s">
        <v>416</v>
      </c>
      <c r="G39" s="46" t="s">
        <v>4130</v>
      </c>
      <c r="H39" s="47" t="s">
        <v>418</v>
      </c>
      <c r="I39" s="48" t="s">
        <v>2977</v>
      </c>
      <c r="J39" s="45">
        <v>1.07</v>
      </c>
      <c r="K39" s="45">
        <v>0</v>
      </c>
      <c r="L39" s="49" t="s">
        <v>1103</v>
      </c>
      <c r="M39" s="513" t="s">
        <v>4132</v>
      </c>
      <c r="N39" s="514" t="s">
        <v>260</v>
      </c>
      <c r="O39" s="52" t="s">
        <v>3031</v>
      </c>
      <c r="P39" s="49">
        <v>1</v>
      </c>
      <c r="Q39" s="49">
        <v>117</v>
      </c>
    </row>
    <row r="40" spans="1:17">
      <c r="A40" s="42" t="s">
        <v>258</v>
      </c>
      <c r="B40" s="42" t="s">
        <v>4133</v>
      </c>
      <c r="C40" s="43" t="s">
        <v>260</v>
      </c>
      <c r="D40" s="44">
        <v>5.88</v>
      </c>
      <c r="E40" s="44">
        <v>26.88</v>
      </c>
      <c r="F40" s="45" t="s">
        <v>419</v>
      </c>
      <c r="G40" s="46" t="s">
        <v>4134</v>
      </c>
      <c r="H40" s="47" t="s">
        <v>4135</v>
      </c>
      <c r="I40" s="48" t="s">
        <v>2976</v>
      </c>
      <c r="J40" s="45">
        <v>0.2</v>
      </c>
      <c r="K40" s="45">
        <v>456</v>
      </c>
      <c r="L40" s="49" t="s">
        <v>1105</v>
      </c>
      <c r="M40" s="513" t="s">
        <v>4136</v>
      </c>
      <c r="N40" s="514" t="s">
        <v>260</v>
      </c>
      <c r="O40" s="52" t="s">
        <v>3031</v>
      </c>
      <c r="P40" s="49">
        <v>0.3</v>
      </c>
      <c r="Q40" s="49">
        <v>117</v>
      </c>
    </row>
    <row r="41" spans="1:17">
      <c r="A41" s="42" t="s">
        <v>261</v>
      </c>
      <c r="B41" s="42" t="s">
        <v>4137</v>
      </c>
      <c r="C41" s="43" t="s">
        <v>260</v>
      </c>
      <c r="D41" s="44">
        <v>8.2</v>
      </c>
      <c r="E41" s="44">
        <v>29.26</v>
      </c>
      <c r="F41" s="45" t="s">
        <v>419</v>
      </c>
      <c r="G41" s="46" t="s">
        <v>4134</v>
      </c>
      <c r="H41" s="47" t="s">
        <v>4135</v>
      </c>
      <c r="I41" s="48" t="s">
        <v>2977</v>
      </c>
      <c r="J41" s="45">
        <v>0.21</v>
      </c>
      <c r="K41" s="45">
        <v>0</v>
      </c>
      <c r="L41" s="49" t="s">
        <v>1105</v>
      </c>
      <c r="M41" s="513" t="s">
        <v>4136</v>
      </c>
      <c r="N41" s="514" t="s">
        <v>260</v>
      </c>
      <c r="O41" s="52" t="s">
        <v>3030</v>
      </c>
      <c r="P41" s="49">
        <v>0.3</v>
      </c>
      <c r="Q41" s="49">
        <v>117</v>
      </c>
    </row>
    <row r="42" spans="1:17">
      <c r="A42" s="42" t="s">
        <v>263</v>
      </c>
      <c r="B42" s="42" t="s">
        <v>4138</v>
      </c>
      <c r="C42" s="43" t="s">
        <v>260</v>
      </c>
      <c r="D42" s="44">
        <v>10.42</v>
      </c>
      <c r="E42" s="44">
        <v>30.94</v>
      </c>
      <c r="F42" s="45" t="s">
        <v>419</v>
      </c>
      <c r="G42" s="46" t="s">
        <v>4134</v>
      </c>
      <c r="H42" s="47" t="s">
        <v>4135</v>
      </c>
      <c r="I42" s="48" t="s">
        <v>2975</v>
      </c>
      <c r="J42" s="45">
        <v>0.2</v>
      </c>
      <c r="K42" s="45">
        <v>636</v>
      </c>
      <c r="L42" s="49" t="s">
        <v>1107</v>
      </c>
      <c r="M42" s="513" t="s">
        <v>4139</v>
      </c>
      <c r="N42" s="514" t="s">
        <v>260</v>
      </c>
      <c r="O42" s="52" t="s">
        <v>3031</v>
      </c>
      <c r="P42" s="49">
        <v>0.42</v>
      </c>
      <c r="Q42" s="49">
        <v>117</v>
      </c>
    </row>
    <row r="43" spans="1:17">
      <c r="A43" s="42" t="s">
        <v>265</v>
      </c>
      <c r="B43" s="42" t="s">
        <v>4140</v>
      </c>
      <c r="C43" s="43" t="s">
        <v>260</v>
      </c>
      <c r="D43" s="44">
        <v>12.63</v>
      </c>
      <c r="E43" s="44">
        <v>32.62</v>
      </c>
      <c r="F43" s="45" t="s">
        <v>422</v>
      </c>
      <c r="G43" s="46" t="s">
        <v>4141</v>
      </c>
      <c r="H43" s="47" t="s">
        <v>418</v>
      </c>
      <c r="I43" s="48" t="s">
        <v>2976</v>
      </c>
      <c r="J43" s="45">
        <v>1.4</v>
      </c>
      <c r="K43" s="45">
        <v>456</v>
      </c>
      <c r="L43" s="49" t="s">
        <v>1107</v>
      </c>
      <c r="M43" s="513" t="s">
        <v>4139</v>
      </c>
      <c r="N43" s="514" t="s">
        <v>260</v>
      </c>
      <c r="O43" s="52" t="s">
        <v>3030</v>
      </c>
      <c r="P43" s="49">
        <v>0.42</v>
      </c>
      <c r="Q43" s="49">
        <v>117</v>
      </c>
    </row>
    <row r="44" spans="1:17">
      <c r="A44" s="42" t="s">
        <v>267</v>
      </c>
      <c r="B44" s="42" t="s">
        <v>4142</v>
      </c>
      <c r="C44" s="43" t="s">
        <v>260</v>
      </c>
      <c r="D44" s="44">
        <v>14.85</v>
      </c>
      <c r="E44" s="44">
        <v>34.3</v>
      </c>
      <c r="F44" s="45" t="s">
        <v>422</v>
      </c>
      <c r="G44" s="46" t="s">
        <v>4141</v>
      </c>
      <c r="H44" s="47" t="s">
        <v>418</v>
      </c>
      <c r="I44" s="48" t="s">
        <v>2977</v>
      </c>
      <c r="J44" s="45">
        <v>1.5</v>
      </c>
      <c r="K44" s="45">
        <v>0</v>
      </c>
      <c r="L44" s="49" t="s">
        <v>1109</v>
      </c>
      <c r="M44" s="513" t="s">
        <v>4143</v>
      </c>
      <c r="N44" s="514" t="s">
        <v>260</v>
      </c>
      <c r="O44" s="52" t="s">
        <v>3030</v>
      </c>
      <c r="P44" s="49">
        <v>0.5</v>
      </c>
      <c r="Q44" s="49">
        <v>117</v>
      </c>
    </row>
    <row r="45" spans="1:17">
      <c r="A45" s="42" t="s">
        <v>269</v>
      </c>
      <c r="B45" s="42" t="s">
        <v>4144</v>
      </c>
      <c r="C45" s="43" t="s">
        <v>260</v>
      </c>
      <c r="D45" s="44">
        <v>18.18</v>
      </c>
      <c r="E45" s="44">
        <v>36.82</v>
      </c>
      <c r="F45" s="45" t="s">
        <v>422</v>
      </c>
      <c r="G45" s="46" t="s">
        <v>4141</v>
      </c>
      <c r="H45" s="47" t="s">
        <v>418</v>
      </c>
      <c r="I45" s="48" t="s">
        <v>2975</v>
      </c>
      <c r="J45" s="45">
        <v>1.4</v>
      </c>
      <c r="K45" s="45">
        <v>636</v>
      </c>
      <c r="L45" s="49" t="s">
        <v>1109</v>
      </c>
      <c r="M45" s="513" t="s">
        <v>4143</v>
      </c>
      <c r="N45" s="514" t="s">
        <v>260</v>
      </c>
      <c r="O45" s="52" t="s">
        <v>3031</v>
      </c>
      <c r="P45" s="49">
        <v>0.5</v>
      </c>
      <c r="Q45" s="49">
        <v>117</v>
      </c>
    </row>
    <row r="46" spans="1:17">
      <c r="A46" s="42" t="s">
        <v>271</v>
      </c>
      <c r="B46" s="42" t="s">
        <v>4145</v>
      </c>
      <c r="C46" s="43" t="s">
        <v>260</v>
      </c>
      <c r="D46" s="44">
        <v>7.44</v>
      </c>
      <c r="E46" s="44">
        <v>30.58</v>
      </c>
      <c r="F46" s="45" t="s">
        <v>424</v>
      </c>
      <c r="G46" s="46" t="s">
        <v>4146</v>
      </c>
      <c r="H46" s="47" t="s">
        <v>4135</v>
      </c>
      <c r="I46" s="48" t="s">
        <v>2976</v>
      </c>
      <c r="J46" s="45">
        <v>0.28</v>
      </c>
      <c r="K46" s="45">
        <v>456</v>
      </c>
      <c r="L46" s="49" t="s">
        <v>1111</v>
      </c>
      <c r="M46" s="513" t="s">
        <v>4147</v>
      </c>
      <c r="N46" s="514" t="s">
        <v>260</v>
      </c>
      <c r="O46" s="52" t="s">
        <v>3030</v>
      </c>
      <c r="P46" s="49">
        <v>0.6</v>
      </c>
      <c r="Q46" s="49">
        <v>117</v>
      </c>
    </row>
    <row r="47" spans="1:17">
      <c r="A47" s="42" t="s">
        <v>273</v>
      </c>
      <c r="B47" s="42" t="s">
        <v>4148</v>
      </c>
      <c r="C47" s="43" t="s">
        <v>260</v>
      </c>
      <c r="D47" s="44">
        <v>10.05</v>
      </c>
      <c r="E47" s="44">
        <v>33.69</v>
      </c>
      <c r="F47" s="45" t="s">
        <v>424</v>
      </c>
      <c r="G47" s="46" t="s">
        <v>4146</v>
      </c>
      <c r="H47" s="47" t="s">
        <v>4135</v>
      </c>
      <c r="I47" s="48" t="s">
        <v>2977</v>
      </c>
      <c r="J47" s="45">
        <v>0.3</v>
      </c>
      <c r="K47" s="45">
        <v>0</v>
      </c>
      <c r="L47" s="49" t="s">
        <v>1111</v>
      </c>
      <c r="M47" s="513" t="s">
        <v>4147</v>
      </c>
      <c r="N47" s="514" t="s">
        <v>260</v>
      </c>
      <c r="O47" s="52" t="s">
        <v>3031</v>
      </c>
      <c r="P47" s="49">
        <v>0.6</v>
      </c>
      <c r="Q47" s="49">
        <v>117</v>
      </c>
    </row>
    <row r="48" spans="1:17">
      <c r="A48" s="42" t="s">
        <v>275</v>
      </c>
      <c r="B48" s="42" t="s">
        <v>4149</v>
      </c>
      <c r="C48" s="43" t="s">
        <v>260</v>
      </c>
      <c r="D48" s="44">
        <v>12.76</v>
      </c>
      <c r="E48" s="44">
        <v>36.52</v>
      </c>
      <c r="F48" s="45" t="s">
        <v>424</v>
      </c>
      <c r="G48" s="46" t="s">
        <v>4146</v>
      </c>
      <c r="H48" s="47" t="s">
        <v>4135</v>
      </c>
      <c r="I48" s="48" t="s">
        <v>2975</v>
      </c>
      <c r="J48" s="45">
        <v>0.28</v>
      </c>
      <c r="K48" s="45">
        <v>636</v>
      </c>
      <c r="L48" s="49" t="s">
        <v>1113</v>
      </c>
      <c r="M48" s="513" t="s">
        <v>4150</v>
      </c>
      <c r="N48" s="514" t="s">
        <v>260</v>
      </c>
      <c r="O48" s="52" t="s">
        <v>3031</v>
      </c>
      <c r="P48" s="49">
        <v>0.72</v>
      </c>
      <c r="Q48" s="49">
        <v>117</v>
      </c>
    </row>
    <row r="49" spans="1:17">
      <c r="A49" s="42" t="s">
        <v>277</v>
      </c>
      <c r="B49" s="42" t="s">
        <v>4151</v>
      </c>
      <c r="C49" s="43" t="s">
        <v>260</v>
      </c>
      <c r="D49" s="44">
        <v>15.5</v>
      </c>
      <c r="E49" s="44">
        <v>38.44</v>
      </c>
      <c r="F49" s="45" t="s">
        <v>426</v>
      </c>
      <c r="G49" s="46" t="s">
        <v>4152</v>
      </c>
      <c r="H49" s="47" t="s">
        <v>418</v>
      </c>
      <c r="I49" s="48" t="s">
        <v>2976</v>
      </c>
      <c r="J49" s="45">
        <v>1.96</v>
      </c>
      <c r="K49" s="45">
        <v>456</v>
      </c>
      <c r="L49" s="49" t="s">
        <v>1113</v>
      </c>
      <c r="M49" s="513" t="s">
        <v>4150</v>
      </c>
      <c r="N49" s="514" t="s">
        <v>260</v>
      </c>
      <c r="O49" s="52" t="s">
        <v>3030</v>
      </c>
      <c r="P49" s="49">
        <v>0.72</v>
      </c>
      <c r="Q49" s="49">
        <v>117</v>
      </c>
    </row>
    <row r="50" spans="1:17">
      <c r="A50" s="42" t="s">
        <v>279</v>
      </c>
      <c r="B50" s="42" t="s">
        <v>4153</v>
      </c>
      <c r="C50" s="43" t="s">
        <v>260</v>
      </c>
      <c r="D50" s="44">
        <v>17.88</v>
      </c>
      <c r="E50" s="44">
        <v>41.25</v>
      </c>
      <c r="F50" s="45" t="s">
        <v>426</v>
      </c>
      <c r="G50" s="46" t="s">
        <v>4152</v>
      </c>
      <c r="H50" s="47" t="s">
        <v>418</v>
      </c>
      <c r="I50" s="48" t="s">
        <v>2975</v>
      </c>
      <c r="J50" s="45">
        <v>1.96</v>
      </c>
      <c r="K50" s="45">
        <v>636</v>
      </c>
      <c r="L50" s="49" t="s">
        <v>1115</v>
      </c>
      <c r="M50" s="513" t="s">
        <v>4154</v>
      </c>
      <c r="N50" s="514" t="s">
        <v>260</v>
      </c>
      <c r="O50" s="52" t="s">
        <v>3030</v>
      </c>
      <c r="P50" s="49">
        <v>0.87</v>
      </c>
      <c r="Q50" s="49">
        <v>117</v>
      </c>
    </row>
    <row r="51" spans="1:17">
      <c r="A51" s="42" t="s">
        <v>281</v>
      </c>
      <c r="B51" s="42" t="s">
        <v>4155</v>
      </c>
      <c r="C51" s="43" t="s">
        <v>260</v>
      </c>
      <c r="D51" s="44">
        <v>22.1</v>
      </c>
      <c r="E51" s="44">
        <v>45</v>
      </c>
      <c r="F51" s="45" t="s">
        <v>426</v>
      </c>
      <c r="G51" s="46" t="s">
        <v>4152</v>
      </c>
      <c r="H51" s="47" t="s">
        <v>418</v>
      </c>
      <c r="I51" s="48" t="s">
        <v>2977</v>
      </c>
      <c r="J51" s="45">
        <v>2.1</v>
      </c>
      <c r="K51" s="45">
        <v>0</v>
      </c>
      <c r="L51" s="49" t="s">
        <v>1115</v>
      </c>
      <c r="M51" s="513" t="s">
        <v>4154</v>
      </c>
      <c r="N51" s="514" t="s">
        <v>260</v>
      </c>
      <c r="O51" s="52" t="s">
        <v>3031</v>
      </c>
      <c r="P51" s="49">
        <v>0.87</v>
      </c>
      <c r="Q51" s="49">
        <v>117</v>
      </c>
    </row>
    <row r="52" spans="1:17">
      <c r="A52" s="42" t="s">
        <v>283</v>
      </c>
      <c r="B52" s="42" t="s">
        <v>4156</v>
      </c>
      <c r="C52" s="43" t="s">
        <v>260</v>
      </c>
      <c r="D52" s="44">
        <v>9.05</v>
      </c>
      <c r="E52" s="44">
        <v>40.22</v>
      </c>
      <c r="F52" s="45" t="s">
        <v>428</v>
      </c>
      <c r="G52" s="46" t="s">
        <v>4157</v>
      </c>
      <c r="H52" s="47" t="s">
        <v>4135</v>
      </c>
      <c r="I52" s="48" t="s">
        <v>2978</v>
      </c>
      <c r="J52" s="45">
        <v>0.42</v>
      </c>
      <c r="K52" s="45">
        <v>0</v>
      </c>
      <c r="L52" s="49" t="s">
        <v>1117</v>
      </c>
      <c r="M52" s="513" t="s">
        <v>4158</v>
      </c>
      <c r="N52" s="514" t="s">
        <v>260</v>
      </c>
      <c r="O52" s="52" t="s">
        <v>3031</v>
      </c>
      <c r="P52" s="49">
        <v>1</v>
      </c>
      <c r="Q52" s="49">
        <v>117</v>
      </c>
    </row>
    <row r="53" spans="1:17">
      <c r="A53" s="42" t="s">
        <v>4159</v>
      </c>
      <c r="B53" s="42" t="s">
        <v>4160</v>
      </c>
      <c r="C53" s="43" t="s">
        <v>260</v>
      </c>
      <c r="D53" s="44">
        <v>10.86</v>
      </c>
      <c r="E53" s="44">
        <v>48.26</v>
      </c>
      <c r="F53" s="45" t="s">
        <v>428</v>
      </c>
      <c r="G53" s="46" t="s">
        <v>4157</v>
      </c>
      <c r="H53" s="47" t="s">
        <v>4135</v>
      </c>
      <c r="I53" s="48" t="s">
        <v>2976</v>
      </c>
      <c r="J53" s="45">
        <v>0.39</v>
      </c>
      <c r="K53" s="45">
        <v>456</v>
      </c>
      <c r="L53" s="49" t="s">
        <v>1117</v>
      </c>
      <c r="M53" s="513" t="s">
        <v>4158</v>
      </c>
      <c r="N53" s="514" t="s">
        <v>260</v>
      </c>
      <c r="O53" s="52" t="s">
        <v>3030</v>
      </c>
      <c r="P53" s="49">
        <v>1</v>
      </c>
      <c r="Q53" s="49">
        <v>117</v>
      </c>
    </row>
    <row r="54" spans="1:17">
      <c r="A54" s="42" t="s">
        <v>4161</v>
      </c>
      <c r="B54" s="42" t="s">
        <v>4162</v>
      </c>
      <c r="C54" s="43" t="s">
        <v>260</v>
      </c>
      <c r="D54" s="44">
        <v>13.58</v>
      </c>
      <c r="E54" s="44">
        <v>60.33</v>
      </c>
      <c r="F54" s="45" t="s">
        <v>428</v>
      </c>
      <c r="G54" s="46" t="s">
        <v>4157</v>
      </c>
      <c r="H54" s="47" t="s">
        <v>4135</v>
      </c>
      <c r="I54" s="48" t="s">
        <v>2975</v>
      </c>
      <c r="J54" s="45">
        <v>0.39</v>
      </c>
      <c r="K54" s="45">
        <v>636</v>
      </c>
      <c r="L54" s="49" t="s">
        <v>1119</v>
      </c>
      <c r="M54" s="513" t="s">
        <v>4163</v>
      </c>
      <c r="N54" s="514" t="s">
        <v>260</v>
      </c>
      <c r="O54" s="52" t="s">
        <v>3030</v>
      </c>
      <c r="P54" s="49">
        <v>0.4</v>
      </c>
      <c r="Q54" s="49">
        <v>117</v>
      </c>
    </row>
    <row r="55" spans="1:17">
      <c r="A55" s="42" t="s">
        <v>285</v>
      </c>
      <c r="B55" s="42" t="s">
        <v>4164</v>
      </c>
      <c r="C55" s="43" t="s">
        <v>260</v>
      </c>
      <c r="D55" s="44">
        <v>12.55</v>
      </c>
      <c r="E55" s="44">
        <v>43.54</v>
      </c>
      <c r="F55" s="45" t="s">
        <v>430</v>
      </c>
      <c r="G55" s="46" t="s">
        <v>4165</v>
      </c>
      <c r="H55" s="47" t="s">
        <v>418</v>
      </c>
      <c r="I55" s="48" t="s">
        <v>2979</v>
      </c>
      <c r="J55" s="45">
        <v>2.94</v>
      </c>
      <c r="K55" s="45">
        <v>0</v>
      </c>
      <c r="L55" s="49" t="s">
        <v>1119</v>
      </c>
      <c r="M55" s="513" t="s">
        <v>4163</v>
      </c>
      <c r="N55" s="514" t="s">
        <v>260</v>
      </c>
      <c r="O55" s="52" t="s">
        <v>3031</v>
      </c>
      <c r="P55" s="49">
        <v>0.4</v>
      </c>
      <c r="Q55" s="49">
        <v>117</v>
      </c>
    </row>
    <row r="56" spans="1:17">
      <c r="A56" s="42" t="s">
        <v>4166</v>
      </c>
      <c r="B56" s="42" t="s">
        <v>4167</v>
      </c>
      <c r="C56" s="43" t="s">
        <v>260</v>
      </c>
      <c r="D56" s="44">
        <v>15.06</v>
      </c>
      <c r="E56" s="44">
        <v>52.25</v>
      </c>
      <c r="F56" s="45" t="s">
        <v>430</v>
      </c>
      <c r="G56" s="46" t="s">
        <v>4165</v>
      </c>
      <c r="H56" s="47" t="s">
        <v>418</v>
      </c>
      <c r="I56" s="48" t="s">
        <v>2980</v>
      </c>
      <c r="J56" s="45">
        <v>2.74</v>
      </c>
      <c r="K56" s="45">
        <v>768</v>
      </c>
      <c r="L56" s="49" t="s">
        <v>1121</v>
      </c>
      <c r="M56" s="513" t="s">
        <v>4168</v>
      </c>
      <c r="N56" s="514" t="s">
        <v>260</v>
      </c>
      <c r="O56" s="52" t="s">
        <v>3030</v>
      </c>
      <c r="P56" s="49">
        <v>0.42</v>
      </c>
      <c r="Q56" s="49">
        <v>117</v>
      </c>
    </row>
    <row r="57" spans="1:17">
      <c r="A57" s="42" t="s">
        <v>4169</v>
      </c>
      <c r="B57" s="42" t="s">
        <v>4170</v>
      </c>
      <c r="C57" s="43" t="s">
        <v>260</v>
      </c>
      <c r="D57" s="44">
        <v>18.83</v>
      </c>
      <c r="E57" s="44">
        <v>65.31</v>
      </c>
      <c r="F57" s="45" t="s">
        <v>430</v>
      </c>
      <c r="G57" s="46" t="s">
        <v>4165</v>
      </c>
      <c r="H57" s="47" t="s">
        <v>418</v>
      </c>
      <c r="I57" s="48" t="s">
        <v>2981</v>
      </c>
      <c r="J57" s="45">
        <v>2.74</v>
      </c>
      <c r="K57" s="45">
        <v>582</v>
      </c>
      <c r="L57" s="49" t="s">
        <v>1121</v>
      </c>
      <c r="M57" s="513" t="s">
        <v>4168</v>
      </c>
      <c r="N57" s="514" t="s">
        <v>260</v>
      </c>
      <c r="O57" s="52" t="s">
        <v>3031</v>
      </c>
      <c r="P57" s="49">
        <v>0.42</v>
      </c>
      <c r="Q57" s="49">
        <v>117</v>
      </c>
    </row>
    <row r="58" spans="1:17">
      <c r="A58" s="42" t="s">
        <v>287</v>
      </c>
      <c r="B58" s="42" t="s">
        <v>4171</v>
      </c>
      <c r="C58" s="43" t="s">
        <v>260</v>
      </c>
      <c r="D58" s="44">
        <v>15.86</v>
      </c>
      <c r="E58" s="44">
        <v>47.1</v>
      </c>
      <c r="F58" s="45" t="s">
        <v>432</v>
      </c>
      <c r="G58" s="46" t="s">
        <v>4172</v>
      </c>
      <c r="H58" s="47" t="s">
        <v>4135</v>
      </c>
      <c r="I58" s="48" t="s">
        <v>2979</v>
      </c>
      <c r="J58" s="45">
        <v>0.59</v>
      </c>
      <c r="K58" s="45">
        <v>0</v>
      </c>
      <c r="L58" s="49" t="s">
        <v>1123</v>
      </c>
      <c r="M58" s="513" t="s">
        <v>4173</v>
      </c>
      <c r="N58" s="514" t="s">
        <v>260</v>
      </c>
      <c r="O58" s="52" t="s">
        <v>3031</v>
      </c>
      <c r="P58" s="49">
        <v>0.5</v>
      </c>
      <c r="Q58" s="49">
        <v>117</v>
      </c>
    </row>
    <row r="59" spans="1:17">
      <c r="A59" s="42" t="s">
        <v>4174</v>
      </c>
      <c r="B59" s="42" t="s">
        <v>4175</v>
      </c>
      <c r="C59" s="43" t="s">
        <v>260</v>
      </c>
      <c r="D59" s="44">
        <v>19.03</v>
      </c>
      <c r="E59" s="44">
        <v>56.52</v>
      </c>
      <c r="F59" s="45" t="s">
        <v>432</v>
      </c>
      <c r="G59" s="46" t="s">
        <v>4172</v>
      </c>
      <c r="H59" s="47" t="s">
        <v>4135</v>
      </c>
      <c r="I59" s="48" t="s">
        <v>2980</v>
      </c>
      <c r="J59" s="45">
        <v>0.55</v>
      </c>
      <c r="K59" s="45">
        <v>768</v>
      </c>
      <c r="L59" s="49" t="s">
        <v>1123</v>
      </c>
      <c r="M59" s="513" t="s">
        <v>4173</v>
      </c>
      <c r="N59" s="514" t="s">
        <v>260</v>
      </c>
      <c r="O59" s="52" t="s">
        <v>3030</v>
      </c>
      <c r="P59" s="49">
        <v>0.5</v>
      </c>
      <c r="Q59" s="49">
        <v>117</v>
      </c>
    </row>
    <row r="60" spans="1:17">
      <c r="A60" s="42" t="s">
        <v>4176</v>
      </c>
      <c r="B60" s="42" t="s">
        <v>4177</v>
      </c>
      <c r="C60" s="43" t="s">
        <v>260</v>
      </c>
      <c r="D60" s="44">
        <v>23.79</v>
      </c>
      <c r="E60" s="44">
        <v>70.65</v>
      </c>
      <c r="F60" s="45" t="s">
        <v>432</v>
      </c>
      <c r="G60" s="46" t="s">
        <v>4172</v>
      </c>
      <c r="H60" s="47" t="s">
        <v>4135</v>
      </c>
      <c r="I60" s="48" t="s">
        <v>2981</v>
      </c>
      <c r="J60" s="45">
        <v>0.55</v>
      </c>
      <c r="K60" s="45">
        <v>582</v>
      </c>
      <c r="L60" s="49" t="s">
        <v>1125</v>
      </c>
      <c r="M60" s="513" t="s">
        <v>4178</v>
      </c>
      <c r="N60" s="514" t="s">
        <v>260</v>
      </c>
      <c r="O60" s="52" t="s">
        <v>3030</v>
      </c>
      <c r="P60" s="49">
        <v>0.6</v>
      </c>
      <c r="Q60" s="49">
        <v>117</v>
      </c>
    </row>
    <row r="61" spans="1:17">
      <c r="A61" s="42" t="s">
        <v>289</v>
      </c>
      <c r="B61" s="42" t="s">
        <v>4179</v>
      </c>
      <c r="C61" s="43" t="s">
        <v>260</v>
      </c>
      <c r="D61" s="44">
        <v>19.2</v>
      </c>
      <c r="E61" s="44">
        <v>50.14</v>
      </c>
      <c r="F61" s="45" t="s">
        <v>434</v>
      </c>
      <c r="G61" s="46" t="s">
        <v>4180</v>
      </c>
      <c r="H61" s="47" t="s">
        <v>418</v>
      </c>
      <c r="I61" s="48" t="s">
        <v>2979</v>
      </c>
      <c r="J61" s="45">
        <v>4.12</v>
      </c>
      <c r="K61" s="45">
        <v>0</v>
      </c>
      <c r="L61" s="49" t="s">
        <v>1125</v>
      </c>
      <c r="M61" s="513" t="s">
        <v>4178</v>
      </c>
      <c r="N61" s="514" t="s">
        <v>260</v>
      </c>
      <c r="O61" s="52" t="s">
        <v>3031</v>
      </c>
      <c r="P61" s="49">
        <v>0.6</v>
      </c>
      <c r="Q61" s="49">
        <v>117</v>
      </c>
    </row>
    <row r="62" spans="1:17">
      <c r="A62" s="42" t="s">
        <v>4181</v>
      </c>
      <c r="B62" s="42" t="s">
        <v>4182</v>
      </c>
      <c r="C62" s="43" t="s">
        <v>260</v>
      </c>
      <c r="D62" s="44">
        <v>23.04</v>
      </c>
      <c r="E62" s="44">
        <v>60.17</v>
      </c>
      <c r="F62" s="45" t="s">
        <v>434</v>
      </c>
      <c r="G62" s="46" t="s">
        <v>4180</v>
      </c>
      <c r="H62" s="47" t="s">
        <v>418</v>
      </c>
      <c r="I62" s="48" t="s">
        <v>2981</v>
      </c>
      <c r="J62" s="45">
        <v>3.84</v>
      </c>
      <c r="K62" s="45">
        <v>582</v>
      </c>
      <c r="L62" s="49" t="s">
        <v>1127</v>
      </c>
      <c r="M62" s="513" t="s">
        <v>4183</v>
      </c>
      <c r="N62" s="514" t="s">
        <v>260</v>
      </c>
      <c r="O62" s="52" t="s">
        <v>3031</v>
      </c>
      <c r="P62" s="49">
        <v>0.72</v>
      </c>
      <c r="Q62" s="49">
        <v>117</v>
      </c>
    </row>
    <row r="63" spans="1:17">
      <c r="A63" s="42" t="s">
        <v>4184</v>
      </c>
      <c r="B63" s="42" t="s">
        <v>4185</v>
      </c>
      <c r="C63" s="43" t="s">
        <v>260</v>
      </c>
      <c r="D63" s="44">
        <v>28.8</v>
      </c>
      <c r="E63" s="44">
        <v>75.21</v>
      </c>
      <c r="F63" s="45" t="s">
        <v>434</v>
      </c>
      <c r="G63" s="46" t="s">
        <v>4180</v>
      </c>
      <c r="H63" s="47" t="s">
        <v>418</v>
      </c>
      <c r="I63" s="48" t="s">
        <v>2980</v>
      </c>
      <c r="J63" s="45">
        <v>3.84</v>
      </c>
      <c r="K63" s="45">
        <v>768</v>
      </c>
      <c r="L63" s="49" t="s">
        <v>1127</v>
      </c>
      <c r="M63" s="513" t="s">
        <v>4183</v>
      </c>
      <c r="N63" s="514" t="s">
        <v>260</v>
      </c>
      <c r="O63" s="52" t="s">
        <v>3030</v>
      </c>
      <c r="P63" s="49">
        <v>0.72</v>
      </c>
      <c r="Q63" s="49">
        <v>117</v>
      </c>
    </row>
    <row r="64" spans="1:17">
      <c r="A64" s="42" t="s">
        <v>291</v>
      </c>
      <c r="B64" s="42" t="s">
        <v>4186</v>
      </c>
      <c r="C64" s="43" t="s">
        <v>260</v>
      </c>
      <c r="D64" s="44">
        <v>22.53</v>
      </c>
      <c r="E64" s="44">
        <v>53.13</v>
      </c>
      <c r="F64" s="45" t="s">
        <v>436</v>
      </c>
      <c r="G64" s="46" t="s">
        <v>4187</v>
      </c>
      <c r="H64" s="47" t="s">
        <v>4135</v>
      </c>
      <c r="I64" s="48" t="s">
        <v>2981</v>
      </c>
      <c r="J64" s="45">
        <v>0.77</v>
      </c>
      <c r="K64" s="45">
        <v>582</v>
      </c>
      <c r="L64" s="49" t="s">
        <v>1129</v>
      </c>
      <c r="M64" s="513" t="s">
        <v>4188</v>
      </c>
      <c r="N64" s="514" t="s">
        <v>260</v>
      </c>
      <c r="O64" s="52" t="s">
        <v>3030</v>
      </c>
      <c r="P64" s="49">
        <v>0.87</v>
      </c>
      <c r="Q64" s="49">
        <v>117</v>
      </c>
    </row>
    <row r="65" spans="1:17">
      <c r="A65" s="42" t="s">
        <v>4189</v>
      </c>
      <c r="B65" s="42" t="s">
        <v>4190</v>
      </c>
      <c r="C65" s="43" t="s">
        <v>260</v>
      </c>
      <c r="D65" s="44">
        <v>27.04</v>
      </c>
      <c r="E65" s="44">
        <v>63.76</v>
      </c>
      <c r="F65" s="45" t="s">
        <v>436</v>
      </c>
      <c r="G65" s="46" t="s">
        <v>4187</v>
      </c>
      <c r="H65" s="47" t="s">
        <v>4135</v>
      </c>
      <c r="I65" s="48" t="s">
        <v>2980</v>
      </c>
      <c r="J65" s="45">
        <v>0.77</v>
      </c>
      <c r="K65" s="45">
        <v>768</v>
      </c>
      <c r="L65" s="49" t="s">
        <v>1129</v>
      </c>
      <c r="M65" s="513" t="s">
        <v>4188</v>
      </c>
      <c r="N65" s="514" t="s">
        <v>260</v>
      </c>
      <c r="O65" s="52" t="s">
        <v>3031</v>
      </c>
      <c r="P65" s="49">
        <v>0.87</v>
      </c>
      <c r="Q65" s="49">
        <v>117</v>
      </c>
    </row>
    <row r="66" spans="1:17">
      <c r="A66" s="42" t="s">
        <v>4191</v>
      </c>
      <c r="B66" s="42" t="s">
        <v>4192</v>
      </c>
      <c r="C66" s="43" t="s">
        <v>260</v>
      </c>
      <c r="D66" s="44">
        <v>33.8</v>
      </c>
      <c r="E66" s="44">
        <v>79.7</v>
      </c>
      <c r="F66" s="45" t="s">
        <v>436</v>
      </c>
      <c r="G66" s="46" t="s">
        <v>4187</v>
      </c>
      <c r="H66" s="47" t="s">
        <v>4135</v>
      </c>
      <c r="I66" s="48" t="s">
        <v>2979</v>
      </c>
      <c r="J66" s="45">
        <v>0.82</v>
      </c>
      <c r="K66" s="45">
        <v>0</v>
      </c>
      <c r="L66" s="49" t="s">
        <v>1131</v>
      </c>
      <c r="M66" s="513" t="s">
        <v>4193</v>
      </c>
      <c r="N66" s="514" t="s">
        <v>260</v>
      </c>
      <c r="O66" s="52" t="s">
        <v>3031</v>
      </c>
      <c r="P66" s="49">
        <v>1</v>
      </c>
      <c r="Q66" s="49">
        <v>117</v>
      </c>
    </row>
    <row r="67" spans="1:17">
      <c r="A67" s="42" t="s">
        <v>293</v>
      </c>
      <c r="B67" s="42" t="s">
        <v>4194</v>
      </c>
      <c r="C67" s="43" t="s">
        <v>260</v>
      </c>
      <c r="D67" s="44">
        <v>27.5</v>
      </c>
      <c r="E67" s="44">
        <v>57.46</v>
      </c>
      <c r="F67" s="45" t="s">
        <v>438</v>
      </c>
      <c r="G67" s="46" t="s">
        <v>4195</v>
      </c>
      <c r="H67" s="47" t="s">
        <v>418</v>
      </c>
      <c r="I67" s="48" t="s">
        <v>2980</v>
      </c>
      <c r="J67" s="45">
        <v>4.61</v>
      </c>
      <c r="K67" s="45">
        <v>768</v>
      </c>
      <c r="L67" s="49" t="s">
        <v>1131</v>
      </c>
      <c r="M67" s="513" t="s">
        <v>4193</v>
      </c>
      <c r="N67" s="514" t="s">
        <v>260</v>
      </c>
      <c r="O67" s="52" t="s">
        <v>3030</v>
      </c>
      <c r="P67" s="49">
        <v>1</v>
      </c>
      <c r="Q67" s="49">
        <v>117</v>
      </c>
    </row>
    <row r="68" spans="1:17">
      <c r="A68" s="42" t="s">
        <v>4196</v>
      </c>
      <c r="B68" s="42" t="s">
        <v>4197</v>
      </c>
      <c r="C68" s="43" t="s">
        <v>260</v>
      </c>
      <c r="D68" s="44">
        <v>33</v>
      </c>
      <c r="E68" s="44">
        <v>68.95</v>
      </c>
      <c r="F68" s="45" t="s">
        <v>438</v>
      </c>
      <c r="G68" s="46" t="s">
        <v>4195</v>
      </c>
      <c r="H68" s="47" t="s">
        <v>418</v>
      </c>
      <c r="I68" s="48" t="s">
        <v>2979</v>
      </c>
      <c r="J68" s="45">
        <v>5.22</v>
      </c>
      <c r="K68" s="45">
        <v>0</v>
      </c>
      <c r="L68" s="49" t="s">
        <v>1194</v>
      </c>
      <c r="M68" s="513" t="s">
        <v>4198</v>
      </c>
      <c r="N68" s="514" t="s">
        <v>316</v>
      </c>
      <c r="O68" s="52" t="s">
        <v>3031</v>
      </c>
      <c r="P68" s="49">
        <v>0.2</v>
      </c>
      <c r="Q68" s="49">
        <v>117</v>
      </c>
    </row>
    <row r="69" spans="1:17">
      <c r="A69" s="42" t="s">
        <v>4199</v>
      </c>
      <c r="B69" s="42" t="s">
        <v>4200</v>
      </c>
      <c r="C69" s="43" t="s">
        <v>260</v>
      </c>
      <c r="D69" s="44">
        <v>41.25</v>
      </c>
      <c r="E69" s="44">
        <v>86.19</v>
      </c>
      <c r="F69" s="45" t="s">
        <v>438</v>
      </c>
      <c r="G69" s="46" t="s">
        <v>4195</v>
      </c>
      <c r="H69" s="47" t="s">
        <v>418</v>
      </c>
      <c r="I69" s="48" t="s">
        <v>2981</v>
      </c>
      <c r="J69" s="45">
        <v>4.61</v>
      </c>
      <c r="K69" s="45">
        <v>582</v>
      </c>
      <c r="L69" s="49" t="s">
        <v>1194</v>
      </c>
      <c r="M69" s="513" t="s">
        <v>4198</v>
      </c>
      <c r="N69" s="514" t="s">
        <v>316</v>
      </c>
      <c r="O69" s="52" t="s">
        <v>3030</v>
      </c>
      <c r="P69" s="49">
        <v>0.2</v>
      </c>
      <c r="Q69" s="49">
        <v>117</v>
      </c>
    </row>
    <row r="70" spans="1:17">
      <c r="A70" s="42" t="s">
        <v>295</v>
      </c>
      <c r="B70" s="42" t="s">
        <v>4201</v>
      </c>
      <c r="C70" s="43" t="s">
        <v>260</v>
      </c>
      <c r="D70" s="44">
        <v>8.35</v>
      </c>
      <c r="E70" s="44">
        <v>22.84</v>
      </c>
      <c r="F70" s="45" t="s">
        <v>440</v>
      </c>
      <c r="G70" s="46" t="s">
        <v>4202</v>
      </c>
      <c r="H70" s="47" t="s">
        <v>4135</v>
      </c>
      <c r="I70" s="48" t="s">
        <v>2980</v>
      </c>
      <c r="J70" s="45">
        <v>1.06</v>
      </c>
      <c r="K70" s="45">
        <v>768</v>
      </c>
      <c r="L70" s="49" t="s">
        <v>1196</v>
      </c>
      <c r="M70" s="513" t="s">
        <v>4203</v>
      </c>
      <c r="N70" s="514" t="s">
        <v>316</v>
      </c>
      <c r="O70" s="52" t="s">
        <v>3031</v>
      </c>
      <c r="P70" s="49">
        <v>0.2</v>
      </c>
      <c r="Q70" s="49">
        <v>117</v>
      </c>
    </row>
    <row r="71" spans="1:17">
      <c r="A71" s="42" t="s">
        <v>297</v>
      </c>
      <c r="B71" s="42" t="s">
        <v>4204</v>
      </c>
      <c r="C71" s="43" t="s">
        <v>260</v>
      </c>
      <c r="D71" s="44">
        <v>9.49</v>
      </c>
      <c r="E71" s="44">
        <v>25.91</v>
      </c>
      <c r="F71" s="45" t="s">
        <v>440</v>
      </c>
      <c r="G71" s="46" t="s">
        <v>4202</v>
      </c>
      <c r="H71" s="47" t="s">
        <v>4135</v>
      </c>
      <c r="I71" s="48" t="s">
        <v>2982</v>
      </c>
      <c r="J71" s="45">
        <v>1.1</v>
      </c>
      <c r="K71" s="45">
        <v>0</v>
      </c>
      <c r="L71" s="49" t="s">
        <v>1196</v>
      </c>
      <c r="M71" s="513" t="s">
        <v>4203</v>
      </c>
      <c r="N71" s="514" t="s">
        <v>316</v>
      </c>
      <c r="O71" s="52" t="s">
        <v>3030</v>
      </c>
      <c r="P71" s="49">
        <v>0.2</v>
      </c>
      <c r="Q71" s="49">
        <v>117</v>
      </c>
    </row>
    <row r="72" spans="1:17">
      <c r="A72" s="42" t="s">
        <v>299</v>
      </c>
      <c r="B72" s="42" t="s">
        <v>4205</v>
      </c>
      <c r="C72" s="43" t="s">
        <v>260</v>
      </c>
      <c r="D72" s="44">
        <v>11.08</v>
      </c>
      <c r="E72" s="44">
        <v>30.23</v>
      </c>
      <c r="F72" s="45" t="s">
        <v>440</v>
      </c>
      <c r="G72" s="46" t="s">
        <v>4202</v>
      </c>
      <c r="H72" s="47" t="s">
        <v>4135</v>
      </c>
      <c r="I72" s="48" t="s">
        <v>2981</v>
      </c>
      <c r="J72" s="45">
        <v>1.06</v>
      </c>
      <c r="K72" s="45">
        <v>582</v>
      </c>
      <c r="L72" s="49" t="s">
        <v>1198</v>
      </c>
      <c r="M72" s="513" t="s">
        <v>4206</v>
      </c>
      <c r="N72" s="514" t="s">
        <v>316</v>
      </c>
      <c r="O72" s="52" t="s">
        <v>3030</v>
      </c>
      <c r="P72" s="49">
        <v>0.2</v>
      </c>
      <c r="Q72" s="49">
        <v>117</v>
      </c>
    </row>
    <row r="73" spans="1:17">
      <c r="A73" s="42" t="s">
        <v>301</v>
      </c>
      <c r="B73" s="42" t="s">
        <v>4207</v>
      </c>
      <c r="C73" s="43" t="s">
        <v>260</v>
      </c>
      <c r="D73" s="44">
        <v>13.51</v>
      </c>
      <c r="E73" s="44">
        <v>36.76</v>
      </c>
      <c r="F73" s="45" t="s">
        <v>451</v>
      </c>
      <c r="G73" s="46" t="s">
        <v>452</v>
      </c>
      <c r="H73" s="47" t="s">
        <v>444</v>
      </c>
      <c r="I73" s="48" t="s">
        <v>2983</v>
      </c>
      <c r="J73" s="45">
        <v>0.15</v>
      </c>
      <c r="K73" s="45">
        <v>444</v>
      </c>
      <c r="L73" s="49" t="s">
        <v>1198</v>
      </c>
      <c r="M73" s="513" t="s">
        <v>4206</v>
      </c>
      <c r="N73" s="514" t="s">
        <v>316</v>
      </c>
      <c r="O73" s="52" t="s">
        <v>3031</v>
      </c>
      <c r="P73" s="49">
        <v>0.2</v>
      </c>
      <c r="Q73" s="49">
        <v>117</v>
      </c>
    </row>
    <row r="74" spans="1:17">
      <c r="A74" s="42" t="s">
        <v>303</v>
      </c>
      <c r="B74" s="42" t="s">
        <v>4208</v>
      </c>
      <c r="C74" s="43" t="s">
        <v>305</v>
      </c>
      <c r="D74" s="44">
        <v>6.4</v>
      </c>
      <c r="E74" s="44">
        <v>6.14</v>
      </c>
      <c r="F74" s="45" t="s">
        <v>509</v>
      </c>
      <c r="G74" s="46" t="s">
        <v>510</v>
      </c>
      <c r="H74" s="47" t="s">
        <v>511</v>
      </c>
      <c r="I74" s="48" t="s">
        <v>2984</v>
      </c>
      <c r="J74" s="45">
        <v>10</v>
      </c>
      <c r="K74" s="45">
        <v>645</v>
      </c>
      <c r="L74" s="49" t="s">
        <v>1200</v>
      </c>
      <c r="M74" s="513" t="s">
        <v>4209</v>
      </c>
      <c r="N74" s="514" t="s">
        <v>316</v>
      </c>
      <c r="O74" s="52" t="s">
        <v>3031</v>
      </c>
      <c r="P74" s="49">
        <v>0.2</v>
      </c>
      <c r="Q74" s="49">
        <v>117</v>
      </c>
    </row>
    <row r="75" spans="1:17">
      <c r="A75" s="42" t="s">
        <v>306</v>
      </c>
      <c r="B75" s="42" t="s">
        <v>4210</v>
      </c>
      <c r="C75" s="43" t="s">
        <v>305</v>
      </c>
      <c r="D75" s="44">
        <v>8.67</v>
      </c>
      <c r="E75" s="44">
        <v>8.33</v>
      </c>
      <c r="F75" s="45" t="s">
        <v>529</v>
      </c>
      <c r="G75" s="46" t="s">
        <v>4211</v>
      </c>
      <c r="H75" s="47" t="s">
        <v>518</v>
      </c>
      <c r="I75" s="48" t="s">
        <v>2985</v>
      </c>
      <c r="J75" s="45">
        <v>2.5</v>
      </c>
      <c r="K75" s="45">
        <v>677</v>
      </c>
      <c r="L75" s="49" t="s">
        <v>1200</v>
      </c>
      <c r="M75" s="513" t="s">
        <v>4209</v>
      </c>
      <c r="N75" s="514" t="s">
        <v>316</v>
      </c>
      <c r="O75" s="52" t="s">
        <v>3030</v>
      </c>
      <c r="P75" s="49">
        <v>0.2</v>
      </c>
      <c r="Q75" s="49">
        <v>117</v>
      </c>
    </row>
    <row r="76" spans="1:17">
      <c r="A76" s="42" t="s">
        <v>308</v>
      </c>
      <c r="B76" s="42" t="s">
        <v>4212</v>
      </c>
      <c r="C76" s="43" t="s">
        <v>305</v>
      </c>
      <c r="D76" s="44">
        <v>5.12</v>
      </c>
      <c r="E76" s="44">
        <v>4.91</v>
      </c>
      <c r="F76" s="45" t="s">
        <v>531</v>
      </c>
      <c r="G76" s="46" t="s">
        <v>4213</v>
      </c>
      <c r="H76" s="47" t="s">
        <v>518</v>
      </c>
      <c r="I76" s="48" t="s">
        <v>2985</v>
      </c>
      <c r="J76" s="45">
        <v>3.75</v>
      </c>
      <c r="K76" s="45">
        <v>677</v>
      </c>
      <c r="L76" s="49" t="s">
        <v>1202</v>
      </c>
      <c r="M76" s="513" t="s">
        <v>4214</v>
      </c>
      <c r="N76" s="514" t="s">
        <v>316</v>
      </c>
      <c r="O76" s="52" t="s">
        <v>3030</v>
      </c>
      <c r="P76" s="49">
        <v>0.2</v>
      </c>
      <c r="Q76" s="49">
        <v>117</v>
      </c>
    </row>
    <row r="77" spans="1:17">
      <c r="A77" s="42" t="s">
        <v>310</v>
      </c>
      <c r="B77" s="42" t="s">
        <v>4215</v>
      </c>
      <c r="C77" s="43" t="s">
        <v>305</v>
      </c>
      <c r="D77" s="44">
        <v>6.94</v>
      </c>
      <c r="E77" s="44">
        <v>6.66</v>
      </c>
      <c r="F77" s="45" t="s">
        <v>533</v>
      </c>
      <c r="G77" s="46" t="s">
        <v>4216</v>
      </c>
      <c r="H77" s="47" t="s">
        <v>518</v>
      </c>
      <c r="I77" s="48" t="s">
        <v>2985</v>
      </c>
      <c r="J77" s="45">
        <v>3.75</v>
      </c>
      <c r="K77" s="45">
        <v>677</v>
      </c>
      <c r="L77" s="49" t="s">
        <v>1202</v>
      </c>
      <c r="M77" s="513" t="s">
        <v>4214</v>
      </c>
      <c r="N77" s="514" t="s">
        <v>316</v>
      </c>
      <c r="O77" s="52" t="s">
        <v>3031</v>
      </c>
      <c r="P77" s="49">
        <v>0.2</v>
      </c>
      <c r="Q77" s="49">
        <v>117</v>
      </c>
    </row>
    <row r="78" spans="1:17">
      <c r="A78" s="42" t="s">
        <v>312</v>
      </c>
      <c r="B78" s="42" t="s">
        <v>313</v>
      </c>
      <c r="C78" s="43" t="s">
        <v>305</v>
      </c>
      <c r="D78" s="44">
        <v>1</v>
      </c>
      <c r="E78" s="44">
        <v>2</v>
      </c>
      <c r="F78" s="45" t="s">
        <v>535</v>
      </c>
      <c r="G78" s="46" t="s">
        <v>4217</v>
      </c>
      <c r="H78" s="47" t="s">
        <v>518</v>
      </c>
      <c r="I78" s="48" t="s">
        <v>2985</v>
      </c>
      <c r="J78" s="45">
        <v>5.63</v>
      </c>
      <c r="K78" s="45">
        <v>677</v>
      </c>
      <c r="L78" s="49" t="s">
        <v>1204</v>
      </c>
      <c r="M78" s="513" t="s">
        <v>4218</v>
      </c>
      <c r="N78" s="514" t="s">
        <v>316</v>
      </c>
      <c r="O78" s="52" t="s">
        <v>3031</v>
      </c>
      <c r="P78" s="49">
        <v>0.2</v>
      </c>
      <c r="Q78" s="49">
        <v>117</v>
      </c>
    </row>
    <row r="79" spans="1:17">
      <c r="A79" s="42" t="s">
        <v>314</v>
      </c>
      <c r="B79" s="42" t="s">
        <v>4219</v>
      </c>
      <c r="C79" s="43" t="s">
        <v>4220</v>
      </c>
      <c r="D79" s="44">
        <v>4.1</v>
      </c>
      <c r="E79" s="44">
        <v>15.73</v>
      </c>
      <c r="F79" s="45" t="s">
        <v>537</v>
      </c>
      <c r="G79" s="46" t="s">
        <v>4221</v>
      </c>
      <c r="H79" s="47" t="s">
        <v>518</v>
      </c>
      <c r="I79" s="48" t="s">
        <v>2985</v>
      </c>
      <c r="J79" s="45">
        <v>2.5</v>
      </c>
      <c r="K79" s="45">
        <v>677</v>
      </c>
      <c r="L79" s="49" t="s">
        <v>1204</v>
      </c>
      <c r="M79" s="513" t="s">
        <v>4218</v>
      </c>
      <c r="N79" s="514" t="s">
        <v>316</v>
      </c>
      <c r="O79" s="52" t="s">
        <v>3030</v>
      </c>
      <c r="P79" s="49">
        <v>0.2</v>
      </c>
      <c r="Q79" s="49">
        <v>117</v>
      </c>
    </row>
    <row r="80" spans="1:17">
      <c r="A80" s="42" t="s">
        <v>317</v>
      </c>
      <c r="B80" s="42" t="s">
        <v>4222</v>
      </c>
      <c r="C80" s="43" t="s">
        <v>4220</v>
      </c>
      <c r="D80" s="44">
        <v>7.5</v>
      </c>
      <c r="E80" s="44">
        <v>29.41</v>
      </c>
      <c r="F80" s="45" t="s">
        <v>539</v>
      </c>
      <c r="G80" s="46" t="s">
        <v>4223</v>
      </c>
      <c r="H80" s="47" t="s">
        <v>518</v>
      </c>
      <c r="I80" s="48" t="s">
        <v>2985</v>
      </c>
      <c r="J80" s="45">
        <v>3.75</v>
      </c>
      <c r="K80" s="45">
        <v>677</v>
      </c>
      <c r="L80" s="49" t="s">
        <v>1206</v>
      </c>
      <c r="M80" s="513" t="s">
        <v>4224</v>
      </c>
      <c r="N80" s="514" t="s">
        <v>316</v>
      </c>
      <c r="O80" s="52" t="s">
        <v>3030</v>
      </c>
      <c r="P80" s="49">
        <v>0.2</v>
      </c>
      <c r="Q80" s="49">
        <v>117</v>
      </c>
    </row>
    <row r="81" spans="1:17">
      <c r="A81" s="42" t="s">
        <v>319</v>
      </c>
      <c r="B81" s="42" t="s">
        <v>4225</v>
      </c>
      <c r="C81" s="43" t="s">
        <v>4220</v>
      </c>
      <c r="D81" s="44">
        <v>11.65</v>
      </c>
      <c r="E81" s="44">
        <v>45.4</v>
      </c>
      <c r="F81" s="45" t="s">
        <v>541</v>
      </c>
      <c r="G81" s="46" t="s">
        <v>4226</v>
      </c>
      <c r="H81" s="47" t="s">
        <v>518</v>
      </c>
      <c r="I81" s="48" t="s">
        <v>2985</v>
      </c>
      <c r="J81" s="45">
        <v>3.75</v>
      </c>
      <c r="K81" s="45">
        <v>677</v>
      </c>
      <c r="L81" s="49" t="s">
        <v>1206</v>
      </c>
      <c r="M81" s="513" t="s">
        <v>4224</v>
      </c>
      <c r="N81" s="514" t="s">
        <v>316</v>
      </c>
      <c r="O81" s="52" t="s">
        <v>3031</v>
      </c>
      <c r="P81" s="49">
        <v>0.2</v>
      </c>
      <c r="Q81" s="49">
        <v>117</v>
      </c>
    </row>
    <row r="82" spans="1:17">
      <c r="A82" s="42" t="s">
        <v>321</v>
      </c>
      <c r="B82" s="42" t="s">
        <v>4227</v>
      </c>
      <c r="C82" s="43" t="s">
        <v>4220</v>
      </c>
      <c r="D82" s="44">
        <v>15.05</v>
      </c>
      <c r="E82" s="44">
        <v>58.5</v>
      </c>
      <c r="F82" s="45" t="s">
        <v>543</v>
      </c>
      <c r="G82" s="46" t="s">
        <v>4228</v>
      </c>
      <c r="H82" s="47" t="s">
        <v>518</v>
      </c>
      <c r="I82" s="48" t="s">
        <v>2985</v>
      </c>
      <c r="J82" s="45">
        <v>5.63</v>
      </c>
      <c r="K82" s="45">
        <v>677</v>
      </c>
      <c r="L82" s="49" t="s">
        <v>1208</v>
      </c>
      <c r="M82" s="513" t="s">
        <v>4229</v>
      </c>
      <c r="N82" s="514" t="s">
        <v>316</v>
      </c>
      <c r="O82" s="52" t="s">
        <v>3031</v>
      </c>
      <c r="P82" s="49">
        <v>0.25</v>
      </c>
      <c r="Q82" s="49">
        <v>117</v>
      </c>
    </row>
    <row r="83" spans="1:17">
      <c r="A83" s="42" t="s">
        <v>323</v>
      </c>
      <c r="B83" s="42" t="s">
        <v>4230</v>
      </c>
      <c r="C83" s="43" t="s">
        <v>4220</v>
      </c>
      <c r="D83" s="44">
        <v>19.22</v>
      </c>
      <c r="E83" s="44">
        <v>71.6</v>
      </c>
      <c r="F83" s="45" t="s">
        <v>545</v>
      </c>
      <c r="G83" s="46" t="s">
        <v>4231</v>
      </c>
      <c r="H83" s="47" t="s">
        <v>260</v>
      </c>
      <c r="I83" s="48" t="s">
        <v>2986</v>
      </c>
      <c r="J83" s="45">
        <v>0.13</v>
      </c>
      <c r="K83" s="45">
        <v>0</v>
      </c>
      <c r="L83" s="49" t="s">
        <v>1208</v>
      </c>
      <c r="M83" s="513" t="s">
        <v>4229</v>
      </c>
      <c r="N83" s="514" t="s">
        <v>316</v>
      </c>
      <c r="O83" s="52" t="s">
        <v>3030</v>
      </c>
      <c r="P83" s="49">
        <v>0.25</v>
      </c>
      <c r="Q83" s="49">
        <v>117</v>
      </c>
    </row>
    <row r="84" spans="1:17">
      <c r="A84" s="42" t="s">
        <v>325</v>
      </c>
      <c r="B84" s="42" t="s">
        <v>4232</v>
      </c>
      <c r="C84" s="43" t="s">
        <v>4220</v>
      </c>
      <c r="D84" s="44">
        <v>22.6</v>
      </c>
      <c r="E84" s="44">
        <v>84.8</v>
      </c>
      <c r="F84" s="45" t="s">
        <v>545</v>
      </c>
      <c r="G84" s="46" t="s">
        <v>4231</v>
      </c>
      <c r="H84" s="47" t="s">
        <v>260</v>
      </c>
      <c r="I84" s="48" t="s">
        <v>2987</v>
      </c>
      <c r="J84" s="45">
        <v>0.13</v>
      </c>
      <c r="K84" s="45">
        <v>0</v>
      </c>
      <c r="L84" s="49" t="s">
        <v>1210</v>
      </c>
      <c r="M84" s="513" t="s">
        <v>4233</v>
      </c>
      <c r="N84" s="514" t="s">
        <v>316</v>
      </c>
      <c r="O84" s="52" t="s">
        <v>3030</v>
      </c>
      <c r="P84" s="49">
        <v>0.05</v>
      </c>
      <c r="Q84" s="49">
        <v>117</v>
      </c>
    </row>
    <row r="85" spans="1:17">
      <c r="A85" s="42" t="s">
        <v>327</v>
      </c>
      <c r="B85" s="42" t="s">
        <v>4234</v>
      </c>
      <c r="C85" s="43" t="s">
        <v>4220</v>
      </c>
      <c r="D85" s="44">
        <v>25.6</v>
      </c>
      <c r="E85" s="44">
        <v>99.5</v>
      </c>
      <c r="F85" s="45" t="s">
        <v>547</v>
      </c>
      <c r="G85" s="46" t="s">
        <v>4235</v>
      </c>
      <c r="H85" s="47" t="s">
        <v>260</v>
      </c>
      <c r="I85" s="48" t="s">
        <v>2986</v>
      </c>
      <c r="J85" s="45">
        <v>0.13</v>
      </c>
      <c r="K85" s="45">
        <v>0</v>
      </c>
      <c r="L85" s="49" t="s">
        <v>1210</v>
      </c>
      <c r="M85" s="513" t="s">
        <v>4233</v>
      </c>
      <c r="N85" s="514" t="s">
        <v>316</v>
      </c>
      <c r="O85" s="52" t="s">
        <v>3031</v>
      </c>
      <c r="P85" s="49">
        <v>0.05</v>
      </c>
      <c r="Q85" s="49">
        <v>117</v>
      </c>
    </row>
    <row r="86" spans="1:17">
      <c r="A86" s="42" t="s">
        <v>329</v>
      </c>
      <c r="B86" s="42" t="s">
        <v>4236</v>
      </c>
      <c r="C86" s="43" t="s">
        <v>4220</v>
      </c>
      <c r="D86" s="44">
        <v>29.1</v>
      </c>
      <c r="E86" s="44">
        <v>112.45</v>
      </c>
      <c r="F86" s="45" t="s">
        <v>547</v>
      </c>
      <c r="G86" s="46" t="s">
        <v>4235</v>
      </c>
      <c r="H86" s="47" t="s">
        <v>260</v>
      </c>
      <c r="I86" s="48" t="s">
        <v>2988</v>
      </c>
      <c r="J86" s="45">
        <v>0.13</v>
      </c>
      <c r="K86" s="45">
        <v>0</v>
      </c>
      <c r="L86" s="49" t="s">
        <v>1212</v>
      </c>
      <c r="M86" s="513" t="s">
        <v>4237</v>
      </c>
      <c r="N86" s="514" t="s">
        <v>316</v>
      </c>
      <c r="O86" s="52" t="s">
        <v>3030</v>
      </c>
      <c r="P86" s="49">
        <v>0.45</v>
      </c>
      <c r="Q86" s="49">
        <v>117</v>
      </c>
    </row>
    <row r="87" spans="1:17">
      <c r="A87" s="42" t="s">
        <v>331</v>
      </c>
      <c r="B87" s="42" t="s">
        <v>4238</v>
      </c>
      <c r="C87" s="43" t="s">
        <v>4220</v>
      </c>
      <c r="D87" s="44">
        <v>33.1</v>
      </c>
      <c r="E87" s="44">
        <v>128.2</v>
      </c>
      <c r="F87" s="45" t="s">
        <v>549</v>
      </c>
      <c r="G87" s="46" t="s">
        <v>4239</v>
      </c>
      <c r="H87" s="47" t="s">
        <v>4240</v>
      </c>
      <c r="I87" s="48" t="s">
        <v>2987</v>
      </c>
      <c r="J87" s="45">
        <v>0.65</v>
      </c>
      <c r="K87" s="45">
        <v>0</v>
      </c>
      <c r="L87" s="49" t="s">
        <v>1212</v>
      </c>
      <c r="M87" s="513" t="s">
        <v>4237</v>
      </c>
      <c r="N87" s="514" t="s">
        <v>316</v>
      </c>
      <c r="O87" s="52" t="s">
        <v>3031</v>
      </c>
      <c r="P87" s="49">
        <v>0.45</v>
      </c>
      <c r="Q87" s="49">
        <v>117</v>
      </c>
    </row>
    <row r="88" spans="1:17">
      <c r="A88" s="42" t="s">
        <v>333</v>
      </c>
      <c r="B88" s="42" t="s">
        <v>4241</v>
      </c>
      <c r="C88" s="43" t="s">
        <v>4220</v>
      </c>
      <c r="D88" s="44">
        <v>36.5</v>
      </c>
      <c r="E88" s="44">
        <v>141</v>
      </c>
      <c r="F88" s="45" t="s">
        <v>552</v>
      </c>
      <c r="G88" s="46" t="s">
        <v>4242</v>
      </c>
      <c r="H88" s="47" t="s">
        <v>4240</v>
      </c>
      <c r="I88" s="48" t="s">
        <v>2989</v>
      </c>
      <c r="J88" s="45">
        <v>1.6</v>
      </c>
      <c r="K88" s="45">
        <v>0</v>
      </c>
      <c r="L88" s="49" t="s">
        <v>1214</v>
      </c>
      <c r="M88" s="513" t="s">
        <v>4243</v>
      </c>
      <c r="N88" s="514" t="s">
        <v>316</v>
      </c>
      <c r="O88" s="52" t="s">
        <v>3030</v>
      </c>
      <c r="P88" s="49">
        <v>0.6</v>
      </c>
      <c r="Q88" s="49">
        <v>117</v>
      </c>
    </row>
    <row r="89" spans="1:17">
      <c r="A89" s="42" t="s">
        <v>335</v>
      </c>
      <c r="B89" s="42" t="s">
        <v>4244</v>
      </c>
      <c r="C89" s="43" t="s">
        <v>4220</v>
      </c>
      <c r="D89" s="44">
        <v>39.8</v>
      </c>
      <c r="E89" s="44">
        <v>154.05</v>
      </c>
      <c r="F89" s="45" t="s">
        <v>554</v>
      </c>
      <c r="G89" s="46" t="s">
        <v>4245</v>
      </c>
      <c r="H89" s="47" t="s">
        <v>260</v>
      </c>
      <c r="I89" s="48" t="s">
        <v>2990</v>
      </c>
      <c r="J89" s="45">
        <v>0.03</v>
      </c>
      <c r="K89" s="45">
        <v>0</v>
      </c>
      <c r="L89" s="49" t="s">
        <v>1214</v>
      </c>
      <c r="M89" s="513" t="s">
        <v>4243</v>
      </c>
      <c r="N89" s="514" t="s">
        <v>316</v>
      </c>
      <c r="O89" s="52" t="s">
        <v>3031</v>
      </c>
      <c r="P89" s="49">
        <v>0.6</v>
      </c>
      <c r="Q89" s="49">
        <v>117</v>
      </c>
    </row>
    <row r="90" spans="1:17">
      <c r="A90" s="42" t="s">
        <v>337</v>
      </c>
      <c r="B90" s="42" t="s">
        <v>4246</v>
      </c>
      <c r="C90" s="43" t="s">
        <v>4220</v>
      </c>
      <c r="D90" s="44">
        <v>43.2</v>
      </c>
      <c r="E90" s="44">
        <v>167</v>
      </c>
      <c r="F90" s="45" t="s">
        <v>556</v>
      </c>
      <c r="G90" s="46" t="s">
        <v>4247</v>
      </c>
      <c r="H90" s="47" t="s">
        <v>260</v>
      </c>
      <c r="I90" s="48" t="s">
        <v>2989</v>
      </c>
      <c r="J90" s="45">
        <v>0.03</v>
      </c>
      <c r="K90" s="45">
        <v>0</v>
      </c>
      <c r="L90" s="49" t="s">
        <v>1216</v>
      </c>
      <c r="M90" s="513" t="s">
        <v>4248</v>
      </c>
      <c r="N90" s="514" t="s">
        <v>316</v>
      </c>
      <c r="O90" s="52" t="s">
        <v>3030</v>
      </c>
      <c r="P90" s="49">
        <v>0.3</v>
      </c>
      <c r="Q90" s="49">
        <v>117</v>
      </c>
    </row>
    <row r="91" spans="1:17">
      <c r="A91" s="42" t="s">
        <v>339</v>
      </c>
      <c r="B91" s="42" t="s">
        <v>4249</v>
      </c>
      <c r="C91" s="43" t="s">
        <v>4220</v>
      </c>
      <c r="D91" s="44">
        <v>47.3</v>
      </c>
      <c r="E91" s="44">
        <v>182.8</v>
      </c>
      <c r="F91" s="45" t="s">
        <v>558</v>
      </c>
      <c r="G91" s="46" t="s">
        <v>4250</v>
      </c>
      <c r="H91" s="47" t="s">
        <v>260</v>
      </c>
      <c r="I91" s="48" t="s">
        <v>2987</v>
      </c>
      <c r="J91" s="45">
        <v>0.9</v>
      </c>
      <c r="K91" s="45">
        <v>0</v>
      </c>
      <c r="L91" s="49" t="s">
        <v>1216</v>
      </c>
      <c r="M91" s="513" t="s">
        <v>4248</v>
      </c>
      <c r="N91" s="514" t="s">
        <v>316</v>
      </c>
      <c r="O91" s="52" t="s">
        <v>3031</v>
      </c>
      <c r="P91" s="49">
        <v>0.3</v>
      </c>
      <c r="Q91" s="49">
        <v>117</v>
      </c>
    </row>
    <row r="92" spans="1:17">
      <c r="A92" s="42" t="s">
        <v>341</v>
      </c>
      <c r="B92" s="42" t="s">
        <v>4251</v>
      </c>
      <c r="C92" s="43" t="s">
        <v>4220</v>
      </c>
      <c r="D92" s="44">
        <v>50.6</v>
      </c>
      <c r="E92" s="44">
        <v>195.5</v>
      </c>
      <c r="F92" s="45" t="s">
        <v>560</v>
      </c>
      <c r="G92" s="46" t="s">
        <v>4252</v>
      </c>
      <c r="H92" s="47" t="s">
        <v>260</v>
      </c>
      <c r="I92" s="48" t="s">
        <v>2990</v>
      </c>
      <c r="J92" s="45">
        <v>0.3</v>
      </c>
      <c r="K92" s="45">
        <v>0</v>
      </c>
      <c r="L92" s="49" t="s">
        <v>1274</v>
      </c>
      <c r="M92" s="513" t="s">
        <v>1275</v>
      </c>
      <c r="N92" s="514" t="s">
        <v>518</v>
      </c>
      <c r="O92" s="52" t="s">
        <v>3030</v>
      </c>
      <c r="P92" s="49">
        <v>0.15</v>
      </c>
      <c r="Q92" s="49">
        <v>117</v>
      </c>
    </row>
    <row r="93" spans="1:17">
      <c r="A93" s="42" t="s">
        <v>343</v>
      </c>
      <c r="B93" s="42" t="s">
        <v>4253</v>
      </c>
      <c r="C93" s="43" t="s">
        <v>4220</v>
      </c>
      <c r="D93" s="44">
        <v>54</v>
      </c>
      <c r="E93" s="44">
        <v>208.65</v>
      </c>
      <c r="F93" s="45" t="s">
        <v>562</v>
      </c>
      <c r="G93" s="46" t="s">
        <v>4254</v>
      </c>
      <c r="H93" s="47" t="s">
        <v>260</v>
      </c>
      <c r="I93" s="48" t="s">
        <v>2989</v>
      </c>
      <c r="J93" s="45">
        <v>0.9</v>
      </c>
      <c r="K93" s="45">
        <v>0</v>
      </c>
      <c r="L93" s="49" t="s">
        <v>1274</v>
      </c>
      <c r="M93" s="513" t="s">
        <v>1275</v>
      </c>
      <c r="N93" s="514" t="s">
        <v>518</v>
      </c>
      <c r="O93" s="52" t="s">
        <v>3031</v>
      </c>
      <c r="P93" s="49">
        <v>0.15</v>
      </c>
      <c r="Q93" s="49">
        <v>117</v>
      </c>
    </row>
    <row r="94" spans="1:17">
      <c r="A94" s="42" t="s">
        <v>345</v>
      </c>
      <c r="B94" s="42" t="s">
        <v>4255</v>
      </c>
      <c r="C94" s="43" t="s">
        <v>4220</v>
      </c>
      <c r="D94" s="44">
        <v>57.4</v>
      </c>
      <c r="E94" s="44">
        <v>221.6</v>
      </c>
      <c r="F94" s="45" t="s">
        <v>564</v>
      </c>
      <c r="G94" s="46" t="s">
        <v>4256</v>
      </c>
      <c r="H94" s="47" t="s">
        <v>260</v>
      </c>
      <c r="I94" s="48" t="s">
        <v>2989</v>
      </c>
      <c r="J94" s="45">
        <v>0.45</v>
      </c>
      <c r="K94" s="45">
        <v>0</v>
      </c>
      <c r="L94" s="49" t="s">
        <v>1276</v>
      </c>
      <c r="M94" s="513" t="s">
        <v>4257</v>
      </c>
      <c r="N94" s="514" t="s">
        <v>518</v>
      </c>
      <c r="O94" s="52" t="s">
        <v>3031</v>
      </c>
      <c r="P94" s="49">
        <v>0.3</v>
      </c>
      <c r="Q94" s="49">
        <v>117</v>
      </c>
    </row>
    <row r="95" spans="1:17">
      <c r="A95" s="42" t="s">
        <v>347</v>
      </c>
      <c r="B95" s="42" t="s">
        <v>4258</v>
      </c>
      <c r="C95" s="43" t="s">
        <v>4220</v>
      </c>
      <c r="D95" s="44">
        <v>4.8</v>
      </c>
      <c r="E95" s="44">
        <v>18.5</v>
      </c>
      <c r="F95" s="45" t="s">
        <v>566</v>
      </c>
      <c r="G95" s="46" t="s">
        <v>4259</v>
      </c>
      <c r="H95" s="47" t="s">
        <v>568</v>
      </c>
      <c r="I95" s="48" t="s">
        <v>2991</v>
      </c>
      <c r="J95" s="45">
        <v>3</v>
      </c>
      <c r="K95" s="45">
        <v>0</v>
      </c>
      <c r="L95" s="49" t="s">
        <v>1276</v>
      </c>
      <c r="M95" s="513" t="s">
        <v>4257</v>
      </c>
      <c r="N95" s="514" t="s">
        <v>518</v>
      </c>
      <c r="O95" s="52" t="s">
        <v>3030</v>
      </c>
      <c r="P95" s="49">
        <v>0.3</v>
      </c>
      <c r="Q95" s="49">
        <v>117</v>
      </c>
    </row>
    <row r="96" spans="1:17">
      <c r="A96" s="42" t="s">
        <v>349</v>
      </c>
      <c r="B96" s="42" t="s">
        <v>4260</v>
      </c>
      <c r="C96" s="43" t="s">
        <v>4220</v>
      </c>
      <c r="D96" s="44">
        <v>8.8</v>
      </c>
      <c r="E96" s="44">
        <v>34.6</v>
      </c>
      <c r="F96" s="45" t="s">
        <v>566</v>
      </c>
      <c r="G96" s="46" t="s">
        <v>4259</v>
      </c>
      <c r="H96" s="47" t="s">
        <v>568</v>
      </c>
      <c r="I96" s="48" t="s">
        <v>2990</v>
      </c>
      <c r="J96" s="45">
        <v>3</v>
      </c>
      <c r="K96" s="45">
        <v>0</v>
      </c>
      <c r="L96" s="49" t="s">
        <v>1278</v>
      </c>
      <c r="M96" s="513" t="s">
        <v>1279</v>
      </c>
      <c r="N96" s="514" t="s">
        <v>518</v>
      </c>
      <c r="O96" s="52" t="s">
        <v>3030</v>
      </c>
      <c r="P96" s="49">
        <v>0.4</v>
      </c>
      <c r="Q96" s="49">
        <v>117</v>
      </c>
    </row>
    <row r="97" spans="1:17">
      <c r="A97" s="42" t="s">
        <v>351</v>
      </c>
      <c r="B97" s="42" t="s">
        <v>4261</v>
      </c>
      <c r="C97" s="43" t="s">
        <v>4220</v>
      </c>
      <c r="D97" s="44">
        <v>13.7</v>
      </c>
      <c r="E97" s="44">
        <v>53.4</v>
      </c>
      <c r="F97" s="45" t="s">
        <v>569</v>
      </c>
      <c r="G97" s="46" t="s">
        <v>4262</v>
      </c>
      <c r="H97" s="47" t="s">
        <v>568</v>
      </c>
      <c r="I97" s="48" t="s">
        <v>2992</v>
      </c>
      <c r="J97" s="45">
        <v>3</v>
      </c>
      <c r="K97" s="45">
        <v>0</v>
      </c>
      <c r="L97" s="49" t="s">
        <v>1278</v>
      </c>
      <c r="M97" s="513" t="s">
        <v>1279</v>
      </c>
      <c r="N97" s="514" t="s">
        <v>518</v>
      </c>
      <c r="O97" s="52" t="s">
        <v>3031</v>
      </c>
      <c r="P97" s="49">
        <v>0.4</v>
      </c>
      <c r="Q97" s="49">
        <v>117</v>
      </c>
    </row>
    <row r="98" spans="1:17">
      <c r="A98" s="42" t="s">
        <v>353</v>
      </c>
      <c r="B98" s="42" t="s">
        <v>4263</v>
      </c>
      <c r="C98" s="43" t="s">
        <v>4220</v>
      </c>
      <c r="D98" s="44">
        <v>17.7</v>
      </c>
      <c r="E98" s="44">
        <v>68.9</v>
      </c>
      <c r="F98" s="45" t="s">
        <v>569</v>
      </c>
      <c r="G98" s="46" t="s">
        <v>4262</v>
      </c>
      <c r="H98" s="47" t="s">
        <v>568</v>
      </c>
      <c r="I98" s="48" t="s">
        <v>2991</v>
      </c>
      <c r="J98" s="45">
        <v>3</v>
      </c>
      <c r="K98" s="45">
        <v>0</v>
      </c>
      <c r="L98" s="49" t="s">
        <v>1358</v>
      </c>
      <c r="M98" s="513" t="s">
        <v>1359</v>
      </c>
      <c r="N98" s="514" t="s">
        <v>1357</v>
      </c>
      <c r="O98" s="52" t="s">
        <v>3028</v>
      </c>
      <c r="P98" s="49">
        <v>0.05</v>
      </c>
      <c r="Q98" s="49">
        <v>153</v>
      </c>
    </row>
    <row r="99" spans="1:17">
      <c r="A99" s="42" t="s">
        <v>355</v>
      </c>
      <c r="B99" s="42" t="s">
        <v>4264</v>
      </c>
      <c r="C99" s="43" t="s">
        <v>4220</v>
      </c>
      <c r="D99" s="44">
        <v>22.4</v>
      </c>
      <c r="E99" s="44">
        <v>84.1</v>
      </c>
      <c r="F99" s="45" t="s">
        <v>571</v>
      </c>
      <c r="G99" s="46" t="s">
        <v>4265</v>
      </c>
      <c r="H99" s="47" t="s">
        <v>573</v>
      </c>
      <c r="I99" s="48" t="s">
        <v>2986</v>
      </c>
      <c r="J99" s="45">
        <v>2</v>
      </c>
      <c r="K99" s="45">
        <v>0</v>
      </c>
      <c r="L99" s="49" t="s">
        <v>1360</v>
      </c>
      <c r="M99" s="513" t="s">
        <v>4266</v>
      </c>
      <c r="N99" s="514" t="s">
        <v>1357</v>
      </c>
      <c r="O99" s="52" t="s">
        <v>3028</v>
      </c>
      <c r="P99" s="49">
        <v>0.05</v>
      </c>
      <c r="Q99" s="49">
        <v>153</v>
      </c>
    </row>
    <row r="100" spans="1:17">
      <c r="A100" s="42" t="s">
        <v>357</v>
      </c>
      <c r="B100" s="42" t="s">
        <v>4267</v>
      </c>
      <c r="C100" s="43" t="s">
        <v>4220</v>
      </c>
      <c r="D100" s="44">
        <v>26.6</v>
      </c>
      <c r="E100" s="44">
        <v>103.3</v>
      </c>
      <c r="F100" s="45" t="s">
        <v>571</v>
      </c>
      <c r="G100" s="46" t="s">
        <v>4265</v>
      </c>
      <c r="H100" s="47" t="s">
        <v>573</v>
      </c>
      <c r="I100" s="48" t="s">
        <v>2990</v>
      </c>
      <c r="J100" s="45">
        <v>1</v>
      </c>
      <c r="K100" s="45">
        <v>0</v>
      </c>
      <c r="L100" s="49" t="s">
        <v>1362</v>
      </c>
      <c r="M100" s="515" t="s">
        <v>4268</v>
      </c>
      <c r="N100" s="516" t="s">
        <v>1357</v>
      </c>
      <c r="O100" s="49" t="s">
        <v>3028</v>
      </c>
      <c r="P100" s="49">
        <v>0.05</v>
      </c>
      <c r="Q100" s="49">
        <v>153</v>
      </c>
    </row>
    <row r="101" spans="1:17">
      <c r="A101" s="42" t="s">
        <v>359</v>
      </c>
      <c r="B101" s="42" t="s">
        <v>4269</v>
      </c>
      <c r="C101" s="43" t="s">
        <v>4220</v>
      </c>
      <c r="D101" s="44">
        <v>30.3</v>
      </c>
      <c r="E101" s="44">
        <v>114.35</v>
      </c>
      <c r="F101" s="45" t="s">
        <v>574</v>
      </c>
      <c r="G101" s="46" t="s">
        <v>4270</v>
      </c>
      <c r="H101" s="47" t="s">
        <v>573</v>
      </c>
      <c r="I101" s="48" t="s">
        <v>2993</v>
      </c>
      <c r="J101" s="45">
        <v>1</v>
      </c>
      <c r="K101" s="45">
        <v>0</v>
      </c>
      <c r="L101" s="49" t="s">
        <v>1364</v>
      </c>
      <c r="M101" s="513" t="s">
        <v>4271</v>
      </c>
      <c r="N101" s="514" t="s">
        <v>1357</v>
      </c>
      <c r="O101" s="52" t="s">
        <v>3028</v>
      </c>
      <c r="P101" s="49">
        <v>0.01</v>
      </c>
      <c r="Q101" s="49">
        <v>153</v>
      </c>
    </row>
    <row r="102" spans="1:17">
      <c r="A102" s="42" t="s">
        <v>361</v>
      </c>
      <c r="B102" s="42" t="s">
        <v>4272</v>
      </c>
      <c r="C102" s="43" t="s">
        <v>4220</v>
      </c>
      <c r="D102" s="44">
        <v>34.6</v>
      </c>
      <c r="E102" s="44">
        <v>133.9</v>
      </c>
      <c r="F102" s="45" t="s">
        <v>574</v>
      </c>
      <c r="G102" s="46" t="s">
        <v>4270</v>
      </c>
      <c r="H102" s="47" t="s">
        <v>573</v>
      </c>
      <c r="I102" s="48" t="s">
        <v>2986</v>
      </c>
      <c r="J102" s="45">
        <v>2</v>
      </c>
      <c r="K102" s="45">
        <v>0</v>
      </c>
      <c r="L102" s="49" t="s">
        <v>1366</v>
      </c>
      <c r="M102" s="513" t="s">
        <v>4273</v>
      </c>
      <c r="N102" s="514" t="s">
        <v>568</v>
      </c>
      <c r="O102" s="52" t="s">
        <v>3028</v>
      </c>
      <c r="P102" s="49">
        <v>0.6</v>
      </c>
      <c r="Q102" s="49">
        <v>153</v>
      </c>
    </row>
    <row r="103" spans="1:17">
      <c r="A103" s="42" t="s">
        <v>363</v>
      </c>
      <c r="B103" s="42" t="s">
        <v>4274</v>
      </c>
      <c r="C103" s="43" t="s">
        <v>4220</v>
      </c>
      <c r="D103" s="44">
        <v>39</v>
      </c>
      <c r="E103" s="44">
        <v>147.4</v>
      </c>
      <c r="F103" s="45" t="s">
        <v>576</v>
      </c>
      <c r="G103" s="46" t="s">
        <v>4275</v>
      </c>
      <c r="H103" s="47" t="s">
        <v>573</v>
      </c>
      <c r="I103" s="48" t="s">
        <v>2990</v>
      </c>
      <c r="J103" s="45">
        <v>1</v>
      </c>
      <c r="K103" s="45">
        <v>0</v>
      </c>
      <c r="L103" s="49" t="s">
        <v>1368</v>
      </c>
      <c r="M103" s="515" t="s">
        <v>4276</v>
      </c>
      <c r="N103" s="516" t="s">
        <v>568</v>
      </c>
      <c r="O103" s="49" t="s">
        <v>3028</v>
      </c>
      <c r="P103" s="49">
        <v>0.7</v>
      </c>
      <c r="Q103" s="49">
        <v>153</v>
      </c>
    </row>
    <row r="104" spans="1:17">
      <c r="A104" s="42" t="s">
        <v>365</v>
      </c>
      <c r="B104" s="42" t="s">
        <v>4277</v>
      </c>
      <c r="C104" s="43" t="s">
        <v>4220</v>
      </c>
      <c r="D104" s="44">
        <v>43</v>
      </c>
      <c r="E104" s="44">
        <v>162.1</v>
      </c>
      <c r="F104" s="45" t="s">
        <v>576</v>
      </c>
      <c r="G104" s="46" t="s">
        <v>4275</v>
      </c>
      <c r="H104" s="47" t="s">
        <v>573</v>
      </c>
      <c r="I104" s="48" t="s">
        <v>2986</v>
      </c>
      <c r="J104" s="45">
        <v>3</v>
      </c>
      <c r="K104" s="45">
        <v>0</v>
      </c>
      <c r="L104" s="49" t="s">
        <v>1370</v>
      </c>
      <c r="M104" s="515" t="s">
        <v>4278</v>
      </c>
      <c r="N104" s="516" t="s">
        <v>568</v>
      </c>
      <c r="O104" s="49" t="s">
        <v>3028</v>
      </c>
      <c r="P104" s="49">
        <v>0.8</v>
      </c>
      <c r="Q104" s="49">
        <v>153</v>
      </c>
    </row>
    <row r="105" spans="1:17">
      <c r="A105" s="42" t="s">
        <v>367</v>
      </c>
      <c r="B105" s="42" t="s">
        <v>4279</v>
      </c>
      <c r="C105" s="43" t="s">
        <v>4220</v>
      </c>
      <c r="D105" s="44">
        <v>46.9</v>
      </c>
      <c r="E105" s="44">
        <v>177.05</v>
      </c>
      <c r="F105" s="45" t="s">
        <v>576</v>
      </c>
      <c r="G105" s="46" t="s">
        <v>4275</v>
      </c>
      <c r="H105" s="47" t="s">
        <v>573</v>
      </c>
      <c r="I105" s="48" t="s">
        <v>2994</v>
      </c>
      <c r="J105" s="45">
        <v>1</v>
      </c>
      <c r="K105" s="45">
        <v>0</v>
      </c>
      <c r="L105" s="49" t="s">
        <v>1372</v>
      </c>
      <c r="M105" s="513" t="s">
        <v>4280</v>
      </c>
      <c r="N105" s="514" t="s">
        <v>568</v>
      </c>
      <c r="O105" s="52" t="s">
        <v>3028</v>
      </c>
      <c r="P105" s="49">
        <v>0.95</v>
      </c>
      <c r="Q105" s="49">
        <v>153</v>
      </c>
    </row>
    <row r="106" spans="1:17">
      <c r="A106" s="42" t="s">
        <v>369</v>
      </c>
      <c r="B106" s="42" t="s">
        <v>4281</v>
      </c>
      <c r="C106" s="43" t="s">
        <v>4220</v>
      </c>
      <c r="D106" s="44">
        <v>51.4</v>
      </c>
      <c r="E106" s="44">
        <v>198.9</v>
      </c>
      <c r="F106" s="45" t="s">
        <v>578</v>
      </c>
      <c r="G106" s="46" t="s">
        <v>4282</v>
      </c>
      <c r="H106" s="47" t="s">
        <v>573</v>
      </c>
      <c r="I106" s="48" t="s">
        <v>2986</v>
      </c>
      <c r="J106" s="45">
        <v>3</v>
      </c>
      <c r="K106" s="45">
        <v>0</v>
      </c>
      <c r="L106" s="49" t="s">
        <v>1374</v>
      </c>
      <c r="M106" s="513" t="s">
        <v>4283</v>
      </c>
      <c r="N106" s="514" t="s">
        <v>568</v>
      </c>
      <c r="O106" s="52" t="s">
        <v>3028</v>
      </c>
      <c r="P106" s="49">
        <v>1.1</v>
      </c>
      <c r="Q106" s="49">
        <v>153</v>
      </c>
    </row>
    <row r="107" spans="1:17">
      <c r="A107" s="42" t="s">
        <v>371</v>
      </c>
      <c r="B107" s="42" t="s">
        <v>4284</v>
      </c>
      <c r="C107" s="43" t="s">
        <v>4220</v>
      </c>
      <c r="D107" s="44">
        <v>55.8</v>
      </c>
      <c r="E107" s="44">
        <v>210</v>
      </c>
      <c r="F107" s="45" t="s">
        <v>578</v>
      </c>
      <c r="G107" s="46" t="s">
        <v>4282</v>
      </c>
      <c r="H107" s="47" t="s">
        <v>573</v>
      </c>
      <c r="I107" s="48" t="s">
        <v>2994</v>
      </c>
      <c r="J107" s="45">
        <v>1</v>
      </c>
      <c r="K107" s="45">
        <v>0</v>
      </c>
      <c r="L107" s="49" t="s">
        <v>1376</v>
      </c>
      <c r="M107" s="513" t="s">
        <v>4285</v>
      </c>
      <c r="N107" s="514" t="s">
        <v>568</v>
      </c>
      <c r="O107" s="52" t="s">
        <v>3028</v>
      </c>
      <c r="P107" s="49">
        <v>1.25</v>
      </c>
      <c r="Q107" s="49">
        <v>153</v>
      </c>
    </row>
    <row r="108" spans="1:17">
      <c r="A108" s="42" t="s">
        <v>373</v>
      </c>
      <c r="B108" s="42" t="s">
        <v>4286</v>
      </c>
      <c r="C108" s="43" t="s">
        <v>4220</v>
      </c>
      <c r="D108" s="44">
        <v>59.5</v>
      </c>
      <c r="E108" s="44">
        <v>225.5</v>
      </c>
      <c r="F108" s="45" t="s">
        <v>578</v>
      </c>
      <c r="G108" s="46" t="s">
        <v>4282</v>
      </c>
      <c r="H108" s="47" t="s">
        <v>573</v>
      </c>
      <c r="I108" s="48" t="s">
        <v>2995</v>
      </c>
      <c r="J108" s="45">
        <v>1</v>
      </c>
      <c r="K108" s="45">
        <v>0</v>
      </c>
      <c r="L108" s="49" t="s">
        <v>1378</v>
      </c>
      <c r="M108" s="513" t="s">
        <v>4287</v>
      </c>
      <c r="N108" s="514" t="s">
        <v>568</v>
      </c>
      <c r="O108" s="52" t="s">
        <v>3028</v>
      </c>
      <c r="P108" s="49">
        <v>1.4</v>
      </c>
      <c r="Q108" s="49">
        <v>153</v>
      </c>
    </row>
    <row r="109" spans="1:17">
      <c r="A109" s="42" t="s">
        <v>375</v>
      </c>
      <c r="B109" s="42" t="s">
        <v>4288</v>
      </c>
      <c r="C109" s="43" t="s">
        <v>4220</v>
      </c>
      <c r="D109" s="44">
        <v>63.2</v>
      </c>
      <c r="E109" s="44">
        <v>239.9</v>
      </c>
      <c r="F109" s="45" t="s">
        <v>580</v>
      </c>
      <c r="G109" s="46" t="s">
        <v>4289</v>
      </c>
      <c r="H109" s="47" t="s">
        <v>518</v>
      </c>
      <c r="I109" s="48" t="s">
        <v>2986</v>
      </c>
      <c r="J109" s="45">
        <v>6</v>
      </c>
      <c r="K109" s="45">
        <v>0</v>
      </c>
      <c r="L109" s="49" t="s">
        <v>1380</v>
      </c>
      <c r="M109" s="513" t="s">
        <v>4290</v>
      </c>
      <c r="N109" s="514" t="s">
        <v>568</v>
      </c>
      <c r="O109" s="52" t="s">
        <v>3028</v>
      </c>
      <c r="P109" s="49">
        <v>1.6</v>
      </c>
      <c r="Q109" s="49">
        <v>153</v>
      </c>
    </row>
    <row r="110" spans="1:17">
      <c r="A110" s="42" t="s">
        <v>377</v>
      </c>
      <c r="B110" s="42" t="s">
        <v>4291</v>
      </c>
      <c r="C110" s="43" t="s">
        <v>4220</v>
      </c>
      <c r="D110" s="44">
        <v>67</v>
      </c>
      <c r="E110" s="44">
        <v>254.4</v>
      </c>
      <c r="F110" s="45" t="s">
        <v>580</v>
      </c>
      <c r="G110" s="46" t="s">
        <v>4289</v>
      </c>
      <c r="H110" s="47" t="s">
        <v>518</v>
      </c>
      <c r="I110" s="48" t="s">
        <v>2995</v>
      </c>
      <c r="J110" s="45">
        <v>3</v>
      </c>
      <c r="K110" s="45">
        <v>0</v>
      </c>
      <c r="L110" s="49" t="s">
        <v>1382</v>
      </c>
      <c r="M110" s="513" t="s">
        <v>4292</v>
      </c>
      <c r="N110" s="514" t="s">
        <v>568</v>
      </c>
      <c r="O110" s="52" t="s">
        <v>3028</v>
      </c>
      <c r="P110" s="49">
        <v>1.7</v>
      </c>
      <c r="Q110" s="49">
        <v>153</v>
      </c>
    </row>
    <row r="111" spans="1:17">
      <c r="A111" s="42" t="s">
        <v>379</v>
      </c>
      <c r="B111" s="42" t="s">
        <v>4293</v>
      </c>
      <c r="C111" s="43" t="s">
        <v>4220</v>
      </c>
      <c r="D111" s="44">
        <v>5.7</v>
      </c>
      <c r="E111" s="44">
        <v>21.8</v>
      </c>
      <c r="F111" s="45" t="s">
        <v>582</v>
      </c>
      <c r="G111" s="46" t="s">
        <v>4294</v>
      </c>
      <c r="H111" s="47" t="s">
        <v>518</v>
      </c>
      <c r="I111" s="48" t="s">
        <v>2995</v>
      </c>
      <c r="J111" s="45">
        <v>5</v>
      </c>
      <c r="K111" s="45">
        <v>0</v>
      </c>
      <c r="L111" s="49" t="s">
        <v>1384</v>
      </c>
      <c r="M111" s="513" t="s">
        <v>4295</v>
      </c>
      <c r="N111" s="514" t="s">
        <v>568</v>
      </c>
      <c r="O111" s="52" t="s">
        <v>3028</v>
      </c>
      <c r="P111" s="49">
        <v>1.75</v>
      </c>
      <c r="Q111" s="49">
        <v>153</v>
      </c>
    </row>
    <row r="112" spans="1:17">
      <c r="A112" s="42" t="s">
        <v>381</v>
      </c>
      <c r="B112" s="42" t="s">
        <v>4296</v>
      </c>
      <c r="C112" s="43" t="s">
        <v>4220</v>
      </c>
      <c r="D112" s="44">
        <v>10.6</v>
      </c>
      <c r="E112" s="44">
        <v>40.5</v>
      </c>
      <c r="F112" s="45" t="s">
        <v>582</v>
      </c>
      <c r="G112" s="46" t="s">
        <v>4294</v>
      </c>
      <c r="H112" s="47" t="s">
        <v>518</v>
      </c>
      <c r="I112" s="48" t="s">
        <v>2986</v>
      </c>
      <c r="J112" s="45">
        <v>10</v>
      </c>
      <c r="K112" s="45">
        <v>0</v>
      </c>
      <c r="L112" s="49" t="s">
        <v>1386</v>
      </c>
      <c r="M112" s="513" t="s">
        <v>4297</v>
      </c>
      <c r="N112" s="514" t="s">
        <v>568</v>
      </c>
      <c r="O112" s="52" t="s">
        <v>3028</v>
      </c>
      <c r="P112" s="49">
        <v>1.85</v>
      </c>
      <c r="Q112" s="49">
        <v>153</v>
      </c>
    </row>
    <row r="113" spans="1:17">
      <c r="A113" s="42" t="s">
        <v>383</v>
      </c>
      <c r="B113" s="42" t="s">
        <v>4298</v>
      </c>
      <c r="C113" s="43" t="s">
        <v>4220</v>
      </c>
      <c r="D113" s="44">
        <v>16.5</v>
      </c>
      <c r="E113" s="44">
        <v>63.1</v>
      </c>
      <c r="F113" s="45" t="s">
        <v>584</v>
      </c>
      <c r="G113" s="46" t="s">
        <v>4299</v>
      </c>
      <c r="H113" s="47" t="s">
        <v>518</v>
      </c>
      <c r="I113" s="48" t="s">
        <v>2996</v>
      </c>
      <c r="J113" s="45">
        <v>0.05</v>
      </c>
      <c r="K113" s="45">
        <v>0</v>
      </c>
      <c r="L113" s="49" t="s">
        <v>1388</v>
      </c>
      <c r="M113" s="513" t="s">
        <v>4300</v>
      </c>
      <c r="N113" s="514" t="s">
        <v>568</v>
      </c>
      <c r="O113" s="52" t="s">
        <v>3028</v>
      </c>
      <c r="P113" s="49">
        <v>1.85</v>
      </c>
      <c r="Q113" s="49">
        <v>153</v>
      </c>
    </row>
    <row r="114" spans="1:17">
      <c r="A114" s="42" t="s">
        <v>385</v>
      </c>
      <c r="B114" s="42" t="s">
        <v>4301</v>
      </c>
      <c r="C114" s="43" t="s">
        <v>4220</v>
      </c>
      <c r="D114" s="44">
        <v>21.2</v>
      </c>
      <c r="E114" s="44">
        <v>80.3</v>
      </c>
      <c r="F114" s="45" t="s">
        <v>584</v>
      </c>
      <c r="G114" s="46" t="s">
        <v>4299</v>
      </c>
      <c r="H114" s="47" t="s">
        <v>518</v>
      </c>
      <c r="I114" s="48" t="s">
        <v>2997</v>
      </c>
      <c r="J114" s="45">
        <v>0.05</v>
      </c>
      <c r="K114" s="45">
        <v>0</v>
      </c>
      <c r="L114" s="49" t="s">
        <v>1390</v>
      </c>
      <c r="M114" s="513" t="s">
        <v>4302</v>
      </c>
      <c r="N114" s="514" t="s">
        <v>568</v>
      </c>
      <c r="O114" s="52" t="s">
        <v>3028</v>
      </c>
      <c r="P114" s="49">
        <v>1.9</v>
      </c>
      <c r="Q114" s="49">
        <v>153</v>
      </c>
    </row>
    <row r="115" spans="1:17">
      <c r="A115" s="42" t="s">
        <v>387</v>
      </c>
      <c r="B115" s="42" t="s">
        <v>4303</v>
      </c>
      <c r="C115" s="43" t="s">
        <v>4220</v>
      </c>
      <c r="D115" s="44">
        <v>26.8</v>
      </c>
      <c r="E115" s="44">
        <v>99.5</v>
      </c>
      <c r="F115" s="45" t="s">
        <v>586</v>
      </c>
      <c r="G115" s="46" t="s">
        <v>4304</v>
      </c>
      <c r="H115" s="47" t="s">
        <v>518</v>
      </c>
      <c r="I115" s="48" t="s">
        <v>2995</v>
      </c>
      <c r="J115" s="45">
        <v>0.05</v>
      </c>
      <c r="K115" s="45">
        <v>0</v>
      </c>
      <c r="L115" s="49" t="s">
        <v>1392</v>
      </c>
      <c r="M115" s="513" t="s">
        <v>4305</v>
      </c>
      <c r="N115" s="514" t="s">
        <v>568</v>
      </c>
      <c r="O115" s="52" t="s">
        <v>3028</v>
      </c>
      <c r="P115" s="49">
        <v>1.9</v>
      </c>
      <c r="Q115" s="49">
        <v>153</v>
      </c>
    </row>
    <row r="116" spans="1:17">
      <c r="A116" s="42" t="s">
        <v>389</v>
      </c>
      <c r="B116" s="42" t="s">
        <v>4306</v>
      </c>
      <c r="C116" s="43" t="s">
        <v>4220</v>
      </c>
      <c r="D116" s="44">
        <v>32</v>
      </c>
      <c r="E116" s="44">
        <v>121</v>
      </c>
      <c r="F116" s="45" t="s">
        <v>586</v>
      </c>
      <c r="G116" s="46" t="s">
        <v>4304</v>
      </c>
      <c r="H116" s="47" t="s">
        <v>518</v>
      </c>
      <c r="I116" s="48" t="s">
        <v>2997</v>
      </c>
      <c r="J116" s="45">
        <v>0.05</v>
      </c>
      <c r="K116" s="45">
        <v>0</v>
      </c>
      <c r="L116" s="49" t="s">
        <v>1394</v>
      </c>
      <c r="M116" s="513" t="s">
        <v>4307</v>
      </c>
      <c r="N116" s="514" t="s">
        <v>568</v>
      </c>
      <c r="O116" s="52" t="s">
        <v>3028</v>
      </c>
      <c r="P116" s="49">
        <v>2.1</v>
      </c>
      <c r="Q116" s="49">
        <v>153</v>
      </c>
    </row>
    <row r="117" spans="1:17">
      <c r="A117" s="42" t="s">
        <v>391</v>
      </c>
      <c r="B117" s="42" t="s">
        <v>4308</v>
      </c>
      <c r="C117" s="43" t="s">
        <v>4220</v>
      </c>
      <c r="D117" s="44">
        <v>36.4</v>
      </c>
      <c r="E117" s="44">
        <v>134.5</v>
      </c>
      <c r="F117" s="45" t="s">
        <v>588</v>
      </c>
      <c r="G117" s="46" t="s">
        <v>4309</v>
      </c>
      <c r="H117" s="47" t="s">
        <v>444</v>
      </c>
      <c r="I117" s="48" t="s">
        <v>2996</v>
      </c>
      <c r="J117" s="45">
        <v>0.2</v>
      </c>
      <c r="K117" s="45">
        <v>0</v>
      </c>
      <c r="L117" s="49" t="s">
        <v>1396</v>
      </c>
      <c r="M117" s="513" t="s">
        <v>4310</v>
      </c>
      <c r="N117" s="514" t="s">
        <v>568</v>
      </c>
      <c r="O117" s="52" t="s">
        <v>3028</v>
      </c>
      <c r="P117" s="49">
        <v>1.1</v>
      </c>
      <c r="Q117" s="49">
        <v>153</v>
      </c>
    </row>
    <row r="118" spans="1:17">
      <c r="A118" s="42" t="s">
        <v>393</v>
      </c>
      <c r="B118" s="42" t="s">
        <v>4311</v>
      </c>
      <c r="C118" s="43" t="s">
        <v>4220</v>
      </c>
      <c r="D118" s="44">
        <v>41.5</v>
      </c>
      <c r="E118" s="44">
        <v>158</v>
      </c>
      <c r="F118" s="45" t="s">
        <v>621</v>
      </c>
      <c r="G118" s="46" t="s">
        <v>4312</v>
      </c>
      <c r="H118" s="47" t="s">
        <v>623</v>
      </c>
      <c r="I118" s="48" t="s">
        <v>2972</v>
      </c>
      <c r="J118" s="45">
        <v>0.04</v>
      </c>
      <c r="K118" s="45">
        <v>516</v>
      </c>
      <c r="L118" s="49" t="s">
        <v>1398</v>
      </c>
      <c r="M118" s="513" t="s">
        <v>4313</v>
      </c>
      <c r="N118" s="514" t="s">
        <v>568</v>
      </c>
      <c r="O118" s="52" t="s">
        <v>3028</v>
      </c>
      <c r="P118" s="49">
        <v>1.4</v>
      </c>
      <c r="Q118" s="49">
        <v>153</v>
      </c>
    </row>
    <row r="119" spans="1:17">
      <c r="A119" s="42" t="s">
        <v>395</v>
      </c>
      <c r="B119" s="42" t="s">
        <v>4314</v>
      </c>
      <c r="C119" s="43" t="s">
        <v>4220</v>
      </c>
      <c r="D119" s="44">
        <v>46.8</v>
      </c>
      <c r="E119" s="44">
        <v>173.9</v>
      </c>
      <c r="F119" s="45" t="s">
        <v>624</v>
      </c>
      <c r="G119" s="46" t="s">
        <v>4315</v>
      </c>
      <c r="H119" s="47" t="s">
        <v>623</v>
      </c>
      <c r="I119" s="45" t="s">
        <v>2972</v>
      </c>
      <c r="J119" s="45">
        <v>0.04</v>
      </c>
      <c r="K119" s="45">
        <v>516</v>
      </c>
      <c r="L119" s="49" t="s">
        <v>1400</v>
      </c>
      <c r="M119" s="513" t="s">
        <v>4316</v>
      </c>
      <c r="N119" s="514" t="s">
        <v>568</v>
      </c>
      <c r="O119" s="52" t="s">
        <v>3028</v>
      </c>
      <c r="P119" s="49">
        <v>1.7</v>
      </c>
      <c r="Q119" s="49">
        <v>153</v>
      </c>
    </row>
    <row r="120" spans="1:17">
      <c r="A120" s="42" t="s">
        <v>397</v>
      </c>
      <c r="B120" s="42" t="s">
        <v>4317</v>
      </c>
      <c r="C120" s="43" t="s">
        <v>4220</v>
      </c>
      <c r="D120" s="44">
        <v>51.6</v>
      </c>
      <c r="E120" s="44">
        <v>191.3</v>
      </c>
      <c r="F120" s="45" t="s">
        <v>626</v>
      </c>
      <c r="G120" s="46" t="s">
        <v>4318</v>
      </c>
      <c r="H120" s="47" t="s">
        <v>623</v>
      </c>
      <c r="I120" s="48" t="s">
        <v>2972</v>
      </c>
      <c r="J120" s="45">
        <v>0.04</v>
      </c>
      <c r="K120" s="45">
        <v>516</v>
      </c>
      <c r="L120" s="49" t="s">
        <v>1402</v>
      </c>
      <c r="M120" s="513" t="s">
        <v>4319</v>
      </c>
      <c r="N120" s="514" t="s">
        <v>568</v>
      </c>
      <c r="O120" s="52" t="s">
        <v>3028</v>
      </c>
      <c r="P120" s="49">
        <v>1.75</v>
      </c>
      <c r="Q120" s="49">
        <v>153</v>
      </c>
    </row>
    <row r="121" spans="1:17">
      <c r="A121" s="42" t="s">
        <v>399</v>
      </c>
      <c r="B121" s="42" t="s">
        <v>4320</v>
      </c>
      <c r="C121" s="43" t="s">
        <v>4220</v>
      </c>
      <c r="D121" s="44">
        <v>56.3</v>
      </c>
      <c r="E121" s="44">
        <v>209</v>
      </c>
      <c r="F121" s="45" t="s">
        <v>628</v>
      </c>
      <c r="G121" s="46" t="s">
        <v>4321</v>
      </c>
      <c r="H121" s="47" t="s">
        <v>623</v>
      </c>
      <c r="I121" s="48" t="s">
        <v>2972</v>
      </c>
      <c r="J121" s="45">
        <v>0.04</v>
      </c>
      <c r="K121" s="45">
        <v>516</v>
      </c>
      <c r="L121" s="49" t="s">
        <v>1404</v>
      </c>
      <c r="M121" s="513" t="s">
        <v>4322</v>
      </c>
      <c r="N121" s="514" t="s">
        <v>568</v>
      </c>
      <c r="O121" s="52" t="s">
        <v>3028</v>
      </c>
      <c r="P121" s="49">
        <v>1.8</v>
      </c>
      <c r="Q121" s="49">
        <v>153</v>
      </c>
    </row>
    <row r="122" spans="1:17">
      <c r="A122" s="42" t="s">
        <v>401</v>
      </c>
      <c r="B122" s="42" t="s">
        <v>4323</v>
      </c>
      <c r="C122" s="43" t="s">
        <v>4220</v>
      </c>
      <c r="D122" s="44">
        <v>61.7</v>
      </c>
      <c r="E122" s="44">
        <v>234.7</v>
      </c>
      <c r="F122" s="45" t="s">
        <v>630</v>
      </c>
      <c r="G122" s="46" t="s">
        <v>4324</v>
      </c>
      <c r="H122" s="47" t="s">
        <v>623</v>
      </c>
      <c r="I122" s="48" t="s">
        <v>2972</v>
      </c>
      <c r="J122" s="45">
        <v>0.04</v>
      </c>
      <c r="K122" s="45">
        <v>516</v>
      </c>
      <c r="L122" s="49" t="s">
        <v>1406</v>
      </c>
      <c r="M122" s="513" t="s">
        <v>4325</v>
      </c>
      <c r="N122" s="514" t="s">
        <v>568</v>
      </c>
      <c r="O122" s="52" t="s">
        <v>3028</v>
      </c>
      <c r="P122" s="49">
        <v>1.85</v>
      </c>
      <c r="Q122" s="49">
        <v>153</v>
      </c>
    </row>
    <row r="123" spans="1:17">
      <c r="A123" s="42" t="s">
        <v>403</v>
      </c>
      <c r="B123" s="42" t="s">
        <v>4326</v>
      </c>
      <c r="C123" s="43" t="s">
        <v>4220</v>
      </c>
      <c r="D123" s="44">
        <v>67</v>
      </c>
      <c r="E123" s="44">
        <v>247.8</v>
      </c>
      <c r="F123" s="45" t="s">
        <v>632</v>
      </c>
      <c r="G123" s="46" t="s">
        <v>4327</v>
      </c>
      <c r="H123" s="47" t="s">
        <v>623</v>
      </c>
      <c r="I123" s="48" t="s">
        <v>2972</v>
      </c>
      <c r="J123" s="45">
        <v>0.04</v>
      </c>
      <c r="K123" s="45">
        <v>516</v>
      </c>
      <c r="L123" s="49" t="s">
        <v>1408</v>
      </c>
      <c r="M123" s="513" t="s">
        <v>4328</v>
      </c>
      <c r="N123" s="514" t="s">
        <v>568</v>
      </c>
      <c r="O123" s="52" t="s">
        <v>3028</v>
      </c>
      <c r="P123" s="49">
        <v>1.9</v>
      </c>
      <c r="Q123" s="49">
        <v>153</v>
      </c>
    </row>
    <row r="124" spans="1:17">
      <c r="A124" s="42" t="s">
        <v>405</v>
      </c>
      <c r="B124" s="42" t="s">
        <v>4329</v>
      </c>
      <c r="C124" s="43" t="s">
        <v>4220</v>
      </c>
      <c r="D124" s="44">
        <v>71.4</v>
      </c>
      <c r="E124" s="44">
        <v>266</v>
      </c>
      <c r="F124" s="45" t="s">
        <v>634</v>
      </c>
      <c r="G124" s="46" t="s">
        <v>4330</v>
      </c>
      <c r="H124" s="47" t="s">
        <v>623</v>
      </c>
      <c r="I124" s="48" t="s">
        <v>2972</v>
      </c>
      <c r="J124" s="45">
        <v>0.06</v>
      </c>
      <c r="K124" s="45">
        <v>516</v>
      </c>
      <c r="L124" s="49" t="s">
        <v>1410</v>
      </c>
      <c r="M124" s="513" t="s">
        <v>4331</v>
      </c>
      <c r="N124" s="514" t="s">
        <v>568</v>
      </c>
      <c r="O124" s="52" t="s">
        <v>3028</v>
      </c>
      <c r="P124" s="49">
        <v>1.9</v>
      </c>
      <c r="Q124" s="49">
        <v>153</v>
      </c>
    </row>
    <row r="125" spans="1:17">
      <c r="A125" s="42" t="s">
        <v>407</v>
      </c>
      <c r="B125" s="42" t="s">
        <v>4332</v>
      </c>
      <c r="C125" s="43" t="s">
        <v>4220</v>
      </c>
      <c r="D125" s="44">
        <v>75.85</v>
      </c>
      <c r="E125" s="44">
        <v>283.1</v>
      </c>
      <c r="F125" s="45" t="s">
        <v>636</v>
      </c>
      <c r="G125" s="46" t="s">
        <v>4333</v>
      </c>
      <c r="H125" s="47" t="s">
        <v>623</v>
      </c>
      <c r="I125" s="48" t="s">
        <v>2972</v>
      </c>
      <c r="J125" s="45">
        <v>0.06</v>
      </c>
      <c r="K125" s="45">
        <v>516</v>
      </c>
      <c r="L125" s="49" t="s">
        <v>1412</v>
      </c>
      <c r="M125" s="513" t="s">
        <v>4334</v>
      </c>
      <c r="N125" s="514" t="s">
        <v>568</v>
      </c>
      <c r="O125" s="52" t="s">
        <v>3028</v>
      </c>
      <c r="P125" s="49">
        <v>2.1</v>
      </c>
      <c r="Q125" s="49">
        <v>153</v>
      </c>
    </row>
    <row r="126" spans="1:17">
      <c r="A126" s="42" t="s">
        <v>409</v>
      </c>
      <c r="B126" s="42" t="s">
        <v>4335</v>
      </c>
      <c r="C126" s="43" t="s">
        <v>4220</v>
      </c>
      <c r="D126" s="44">
        <v>80.4</v>
      </c>
      <c r="E126" s="44">
        <v>299.9</v>
      </c>
      <c r="F126" s="45" t="s">
        <v>638</v>
      </c>
      <c r="G126" s="46" t="s">
        <v>4336</v>
      </c>
      <c r="H126" s="47" t="s">
        <v>623</v>
      </c>
      <c r="I126" s="48" t="s">
        <v>2972</v>
      </c>
      <c r="J126" s="45">
        <v>0.06</v>
      </c>
      <c r="K126" s="45">
        <v>516</v>
      </c>
      <c r="L126" s="49" t="s">
        <v>1414</v>
      </c>
      <c r="M126" s="513" t="s">
        <v>4337</v>
      </c>
      <c r="N126" s="514" t="s">
        <v>568</v>
      </c>
      <c r="O126" s="52" t="s">
        <v>3028</v>
      </c>
      <c r="P126" s="49">
        <v>1.1</v>
      </c>
      <c r="Q126" s="49">
        <v>153</v>
      </c>
    </row>
    <row r="127" spans="1:17">
      <c r="A127" s="42" t="s">
        <v>411</v>
      </c>
      <c r="B127" s="42" t="s">
        <v>4126</v>
      </c>
      <c r="C127" s="43" t="s">
        <v>413</v>
      </c>
      <c r="D127" s="44">
        <v>0.63</v>
      </c>
      <c r="E127" s="44">
        <v>0.63</v>
      </c>
      <c r="F127" s="45" t="s">
        <v>640</v>
      </c>
      <c r="G127" s="46" t="s">
        <v>4338</v>
      </c>
      <c r="H127" s="47" t="s">
        <v>642</v>
      </c>
      <c r="I127" s="48" t="s">
        <v>2972</v>
      </c>
      <c r="J127" s="45">
        <v>0.12</v>
      </c>
      <c r="K127" s="45">
        <v>516</v>
      </c>
      <c r="L127" s="49" t="s">
        <v>1416</v>
      </c>
      <c r="M127" s="513" t="s">
        <v>4339</v>
      </c>
      <c r="N127" s="514" t="s">
        <v>568</v>
      </c>
      <c r="O127" s="52" t="s">
        <v>3028</v>
      </c>
      <c r="P127" s="49">
        <v>1.4</v>
      </c>
      <c r="Q127" s="49">
        <v>153</v>
      </c>
    </row>
    <row r="128" spans="1:17">
      <c r="A128" s="42" t="s">
        <v>414</v>
      </c>
      <c r="B128" s="42" t="s">
        <v>415</v>
      </c>
      <c r="C128" s="43" t="s">
        <v>413</v>
      </c>
      <c r="D128" s="44">
        <v>0.38</v>
      </c>
      <c r="E128" s="44">
        <v>0.38</v>
      </c>
      <c r="F128" s="45" t="s">
        <v>643</v>
      </c>
      <c r="G128" s="46" t="s">
        <v>4340</v>
      </c>
      <c r="H128" s="47" t="s">
        <v>642</v>
      </c>
      <c r="I128" s="48" t="s">
        <v>2972</v>
      </c>
      <c r="J128" s="45">
        <v>0.12</v>
      </c>
      <c r="K128" s="45">
        <v>516</v>
      </c>
      <c r="L128" s="49" t="s">
        <v>1418</v>
      </c>
      <c r="M128" s="513" t="s">
        <v>4341</v>
      </c>
      <c r="N128" s="514" t="s">
        <v>568</v>
      </c>
      <c r="O128" s="52" t="s">
        <v>3028</v>
      </c>
      <c r="P128" s="49">
        <v>1.7</v>
      </c>
      <c r="Q128" s="49">
        <v>153</v>
      </c>
    </row>
    <row r="129" spans="1:17">
      <c r="A129" s="42" t="s">
        <v>416</v>
      </c>
      <c r="B129" s="42" t="s">
        <v>4130</v>
      </c>
      <c r="C129" s="43" t="s">
        <v>418</v>
      </c>
      <c r="D129" s="44">
        <v>2.64</v>
      </c>
      <c r="E129" s="44">
        <v>7.98</v>
      </c>
      <c r="F129" s="45" t="s">
        <v>645</v>
      </c>
      <c r="G129" s="46" t="s">
        <v>4342</v>
      </c>
      <c r="H129" s="47" t="s">
        <v>642</v>
      </c>
      <c r="I129" s="48" t="s">
        <v>2972</v>
      </c>
      <c r="J129" s="45">
        <v>0.12</v>
      </c>
      <c r="K129" s="45">
        <v>516</v>
      </c>
      <c r="L129" s="49" t="s">
        <v>1420</v>
      </c>
      <c r="M129" s="513" t="s">
        <v>4343</v>
      </c>
      <c r="N129" s="514" t="s">
        <v>568</v>
      </c>
      <c r="O129" s="52" t="s">
        <v>3028</v>
      </c>
      <c r="P129" s="49">
        <v>1.75</v>
      </c>
      <c r="Q129" s="49">
        <v>153</v>
      </c>
    </row>
    <row r="130" spans="1:17">
      <c r="A130" s="42" t="s">
        <v>4344</v>
      </c>
      <c r="B130" s="42" t="s">
        <v>4345</v>
      </c>
      <c r="C130" s="43" t="s">
        <v>418</v>
      </c>
      <c r="D130" s="44">
        <v>3.17</v>
      </c>
      <c r="E130" s="44">
        <v>9.58</v>
      </c>
      <c r="F130" s="45" t="s">
        <v>717</v>
      </c>
      <c r="G130" s="46" t="s">
        <v>4346</v>
      </c>
      <c r="H130" s="47" t="s">
        <v>623</v>
      </c>
      <c r="I130" s="48" t="s">
        <v>3000</v>
      </c>
      <c r="J130" s="45">
        <v>0.05</v>
      </c>
      <c r="K130" s="45">
        <v>516</v>
      </c>
      <c r="L130" s="49" t="s">
        <v>1422</v>
      </c>
      <c r="M130" s="513" t="s">
        <v>4347</v>
      </c>
      <c r="N130" s="514" t="s">
        <v>568</v>
      </c>
      <c r="O130" s="52" t="s">
        <v>3028</v>
      </c>
      <c r="P130" s="49">
        <v>1.8</v>
      </c>
      <c r="Q130" s="49">
        <v>153</v>
      </c>
    </row>
    <row r="131" spans="1:17">
      <c r="A131" s="42" t="s">
        <v>4348</v>
      </c>
      <c r="B131" s="42" t="s">
        <v>4349</v>
      </c>
      <c r="C131" s="43" t="s">
        <v>418</v>
      </c>
      <c r="D131" s="44">
        <v>3.96</v>
      </c>
      <c r="E131" s="44">
        <v>11.97</v>
      </c>
      <c r="F131" s="45" t="s">
        <v>719</v>
      </c>
      <c r="G131" s="46" t="s">
        <v>4350</v>
      </c>
      <c r="H131" s="47" t="s">
        <v>623</v>
      </c>
      <c r="I131" s="48" t="s">
        <v>3000</v>
      </c>
      <c r="J131" s="45">
        <v>0.05</v>
      </c>
      <c r="K131" s="45">
        <v>516</v>
      </c>
      <c r="L131" s="49" t="s">
        <v>1424</v>
      </c>
      <c r="M131" s="513" t="s">
        <v>4351</v>
      </c>
      <c r="N131" s="514" t="s">
        <v>568</v>
      </c>
      <c r="O131" s="52" t="s">
        <v>3028</v>
      </c>
      <c r="P131" s="49">
        <v>1.85</v>
      </c>
      <c r="Q131" s="49">
        <v>153</v>
      </c>
    </row>
    <row r="132" spans="1:17">
      <c r="A132" s="42" t="s">
        <v>4352</v>
      </c>
      <c r="B132" s="42" t="s">
        <v>4353</v>
      </c>
      <c r="C132" s="43" t="s">
        <v>418</v>
      </c>
      <c r="D132" s="44">
        <v>5.28</v>
      </c>
      <c r="E132" s="44">
        <v>15.96</v>
      </c>
      <c r="F132" s="45" t="s">
        <v>721</v>
      </c>
      <c r="G132" s="46" t="s">
        <v>4354</v>
      </c>
      <c r="H132" s="47" t="s">
        <v>623</v>
      </c>
      <c r="I132" s="48" t="s">
        <v>3000</v>
      </c>
      <c r="J132" s="45">
        <v>0.05</v>
      </c>
      <c r="K132" s="45">
        <v>516</v>
      </c>
      <c r="L132" s="49" t="s">
        <v>1426</v>
      </c>
      <c r="M132" s="513" t="s">
        <v>4355</v>
      </c>
      <c r="N132" s="514" t="s">
        <v>568</v>
      </c>
      <c r="O132" s="52" t="s">
        <v>3028</v>
      </c>
      <c r="P132" s="49">
        <v>1.9</v>
      </c>
      <c r="Q132" s="49">
        <v>153</v>
      </c>
    </row>
    <row r="133" spans="1:17">
      <c r="A133" s="42" t="s">
        <v>4356</v>
      </c>
      <c r="B133" s="42" t="s">
        <v>4357</v>
      </c>
      <c r="C133" s="43" t="s">
        <v>418</v>
      </c>
      <c r="D133" s="44">
        <v>2.64</v>
      </c>
      <c r="E133" s="44">
        <v>7.98</v>
      </c>
      <c r="F133" s="45" t="s">
        <v>1029</v>
      </c>
      <c r="G133" s="46" t="s">
        <v>4358</v>
      </c>
      <c r="H133" s="47" t="s">
        <v>260</v>
      </c>
      <c r="I133" s="48" t="s">
        <v>3001</v>
      </c>
      <c r="J133" s="45">
        <v>0.3</v>
      </c>
      <c r="K133" s="45">
        <v>137</v>
      </c>
      <c r="L133" s="49" t="s">
        <v>1428</v>
      </c>
      <c r="M133" s="513" t="s">
        <v>4359</v>
      </c>
      <c r="N133" s="514" t="s">
        <v>568</v>
      </c>
      <c r="O133" s="52" t="s">
        <v>3028</v>
      </c>
      <c r="P133" s="49">
        <v>1.9</v>
      </c>
      <c r="Q133" s="49">
        <v>153</v>
      </c>
    </row>
    <row r="134" spans="1:17">
      <c r="A134" s="42" t="s">
        <v>4360</v>
      </c>
      <c r="B134" s="42" t="s">
        <v>4361</v>
      </c>
      <c r="C134" s="43" t="s">
        <v>418</v>
      </c>
      <c r="D134" s="44">
        <v>3.17</v>
      </c>
      <c r="E134" s="44">
        <v>9.58</v>
      </c>
      <c r="F134" s="45" t="s">
        <v>1031</v>
      </c>
      <c r="G134" s="46" t="s">
        <v>4362</v>
      </c>
      <c r="H134" s="47" t="s">
        <v>260</v>
      </c>
      <c r="I134" s="48" t="s">
        <v>3001</v>
      </c>
      <c r="J134" s="45">
        <v>0.3</v>
      </c>
      <c r="K134" s="45">
        <v>137</v>
      </c>
      <c r="L134" s="49" t="s">
        <v>1430</v>
      </c>
      <c r="M134" s="513" t="s">
        <v>4363</v>
      </c>
      <c r="N134" s="514" t="s">
        <v>568</v>
      </c>
      <c r="O134" s="52" t="s">
        <v>3028</v>
      </c>
      <c r="P134" s="49">
        <v>2.1</v>
      </c>
      <c r="Q134" s="49">
        <v>153</v>
      </c>
    </row>
    <row r="135" spans="1:17">
      <c r="A135" s="42" t="s">
        <v>4364</v>
      </c>
      <c r="B135" s="42" t="s">
        <v>4365</v>
      </c>
      <c r="C135" s="43" t="s">
        <v>418</v>
      </c>
      <c r="D135" s="44">
        <v>3.96</v>
      </c>
      <c r="E135" s="44">
        <v>11.97</v>
      </c>
      <c r="F135" s="45" t="s">
        <v>1033</v>
      </c>
      <c r="G135" s="46" t="s">
        <v>4366</v>
      </c>
      <c r="H135" s="47" t="s">
        <v>260</v>
      </c>
      <c r="I135" s="48" t="s">
        <v>3001</v>
      </c>
      <c r="J135" s="45">
        <v>0.3</v>
      </c>
      <c r="K135" s="45">
        <v>137</v>
      </c>
      <c r="L135" s="49" t="s">
        <v>1432</v>
      </c>
      <c r="M135" s="513" t="s">
        <v>4367</v>
      </c>
      <c r="N135" s="514" t="s">
        <v>568</v>
      </c>
      <c r="O135" s="52" t="s">
        <v>3028</v>
      </c>
      <c r="P135" s="49">
        <v>2.3</v>
      </c>
      <c r="Q135" s="49">
        <v>153</v>
      </c>
    </row>
    <row r="136" spans="1:17">
      <c r="A136" s="42" t="s">
        <v>4368</v>
      </c>
      <c r="B136" s="42" t="s">
        <v>4369</v>
      </c>
      <c r="C136" s="43" t="s">
        <v>418</v>
      </c>
      <c r="D136" s="44">
        <v>5.28</v>
      </c>
      <c r="E136" s="44">
        <v>15.96</v>
      </c>
      <c r="F136" s="45" t="s">
        <v>1035</v>
      </c>
      <c r="G136" s="46" t="s">
        <v>4370</v>
      </c>
      <c r="H136" s="47" t="s">
        <v>260</v>
      </c>
      <c r="I136" s="48" t="s">
        <v>3001</v>
      </c>
      <c r="J136" s="45">
        <v>0.3</v>
      </c>
      <c r="K136" s="45">
        <v>137</v>
      </c>
      <c r="L136" s="49" t="s">
        <v>1434</v>
      </c>
      <c r="M136" s="513" t="s">
        <v>4371</v>
      </c>
      <c r="N136" s="514" t="s">
        <v>568</v>
      </c>
      <c r="O136" s="52" t="s">
        <v>3028</v>
      </c>
      <c r="P136" s="49">
        <v>2.5</v>
      </c>
      <c r="Q136" s="49">
        <v>153</v>
      </c>
    </row>
    <row r="137" spans="1:17">
      <c r="A137" s="42" t="s">
        <v>419</v>
      </c>
      <c r="B137" s="42" t="s">
        <v>4134</v>
      </c>
      <c r="C137" s="43" t="s">
        <v>4135</v>
      </c>
      <c r="D137" s="44">
        <v>0.53</v>
      </c>
      <c r="E137" s="44">
        <v>1.6</v>
      </c>
      <c r="F137" s="45" t="s">
        <v>1037</v>
      </c>
      <c r="G137" s="46" t="s">
        <v>4372</v>
      </c>
      <c r="H137" s="47" t="s">
        <v>260</v>
      </c>
      <c r="I137" s="48" t="s">
        <v>3001</v>
      </c>
      <c r="J137" s="45">
        <v>0.3</v>
      </c>
      <c r="K137" s="45">
        <v>137</v>
      </c>
      <c r="L137" s="49" t="s">
        <v>1436</v>
      </c>
      <c r="M137" s="513" t="s">
        <v>4373</v>
      </c>
      <c r="N137" s="514" t="s">
        <v>568</v>
      </c>
      <c r="O137" s="52" t="s">
        <v>3028</v>
      </c>
      <c r="P137" s="49">
        <v>2.75</v>
      </c>
      <c r="Q137" s="49">
        <v>153</v>
      </c>
    </row>
    <row r="138" spans="1:17">
      <c r="A138" s="42" t="s">
        <v>4374</v>
      </c>
      <c r="B138" s="42" t="s">
        <v>4375</v>
      </c>
      <c r="C138" s="43" t="s">
        <v>4135</v>
      </c>
      <c r="D138" s="44">
        <v>0.64</v>
      </c>
      <c r="E138" s="44">
        <v>1.92</v>
      </c>
      <c r="F138" s="45" t="s">
        <v>1039</v>
      </c>
      <c r="G138" s="46" t="s">
        <v>4376</v>
      </c>
      <c r="H138" s="47" t="s">
        <v>260</v>
      </c>
      <c r="I138" s="48" t="s">
        <v>3001</v>
      </c>
      <c r="J138" s="45">
        <v>0.35</v>
      </c>
      <c r="K138" s="45">
        <v>137</v>
      </c>
      <c r="L138" s="49" t="s">
        <v>1438</v>
      </c>
      <c r="M138" s="515" t="s">
        <v>4377</v>
      </c>
      <c r="N138" s="516" t="s">
        <v>1440</v>
      </c>
      <c r="O138" s="49" t="s">
        <v>3032</v>
      </c>
      <c r="P138" s="49">
        <v>0.36</v>
      </c>
      <c r="Q138" s="49">
        <v>117</v>
      </c>
    </row>
    <row r="139" spans="1:17">
      <c r="A139" s="42" t="s">
        <v>4378</v>
      </c>
      <c r="B139" s="42" t="s">
        <v>4379</v>
      </c>
      <c r="C139" s="43" t="s">
        <v>4135</v>
      </c>
      <c r="D139" s="44">
        <v>0.8</v>
      </c>
      <c r="E139" s="44">
        <v>2.4</v>
      </c>
      <c r="F139" s="45" t="s">
        <v>1041</v>
      </c>
      <c r="G139" s="46" t="s">
        <v>4380</v>
      </c>
      <c r="H139" s="47" t="s">
        <v>260</v>
      </c>
      <c r="I139" s="48" t="s">
        <v>3001</v>
      </c>
      <c r="J139" s="45">
        <v>0.35</v>
      </c>
      <c r="K139" s="45">
        <v>137</v>
      </c>
      <c r="L139" s="49" t="s">
        <v>1438</v>
      </c>
      <c r="M139" s="515" t="s">
        <v>4377</v>
      </c>
      <c r="N139" s="516" t="s">
        <v>1440</v>
      </c>
      <c r="O139" s="49" t="s">
        <v>3028</v>
      </c>
      <c r="P139" s="49">
        <v>0.36</v>
      </c>
      <c r="Q139" s="49">
        <v>153</v>
      </c>
    </row>
    <row r="140" spans="1:17">
      <c r="A140" s="42" t="s">
        <v>4381</v>
      </c>
      <c r="B140" s="42" t="s">
        <v>4382</v>
      </c>
      <c r="C140" s="43" t="s">
        <v>4135</v>
      </c>
      <c r="D140" s="44">
        <v>1.06</v>
      </c>
      <c r="E140" s="44">
        <v>3.2</v>
      </c>
      <c r="F140" s="45" t="s">
        <v>1043</v>
      </c>
      <c r="G140" s="46" t="s">
        <v>4383</v>
      </c>
      <c r="H140" s="47" t="s">
        <v>260</v>
      </c>
      <c r="I140" s="48" t="s">
        <v>3001</v>
      </c>
      <c r="J140" s="45">
        <v>0.35</v>
      </c>
      <c r="K140" s="45">
        <v>137</v>
      </c>
      <c r="L140" s="49" t="s">
        <v>1438</v>
      </c>
      <c r="M140" s="515" t="s">
        <v>4377</v>
      </c>
      <c r="N140" s="516" t="s">
        <v>1440</v>
      </c>
      <c r="O140" s="49" t="s">
        <v>3027</v>
      </c>
      <c r="P140" s="49">
        <v>0.36</v>
      </c>
      <c r="Q140" s="49">
        <v>455</v>
      </c>
    </row>
    <row r="141" spans="1:17">
      <c r="A141" s="42" t="s">
        <v>4384</v>
      </c>
      <c r="B141" s="42" t="s">
        <v>4385</v>
      </c>
      <c r="C141" s="43" t="s">
        <v>4135</v>
      </c>
      <c r="D141" s="44">
        <v>0.53</v>
      </c>
      <c r="E141" s="44">
        <v>1.6</v>
      </c>
      <c r="F141" s="45" t="s">
        <v>1045</v>
      </c>
      <c r="G141" s="46" t="s">
        <v>4386</v>
      </c>
      <c r="H141" s="47" t="s">
        <v>260</v>
      </c>
      <c r="I141" s="48" t="s">
        <v>3001</v>
      </c>
      <c r="J141" s="45">
        <v>0.35</v>
      </c>
      <c r="K141" s="45">
        <v>137</v>
      </c>
      <c r="L141" s="49" t="s">
        <v>1438</v>
      </c>
      <c r="M141" s="515" t="s">
        <v>4377</v>
      </c>
      <c r="N141" s="516" t="s">
        <v>1440</v>
      </c>
      <c r="O141" s="49" t="s">
        <v>3033</v>
      </c>
      <c r="P141" s="49">
        <v>0.36</v>
      </c>
      <c r="Q141" s="49">
        <v>116</v>
      </c>
    </row>
    <row r="142" spans="1:17">
      <c r="A142" s="42" t="s">
        <v>4387</v>
      </c>
      <c r="B142" s="42" t="s">
        <v>4388</v>
      </c>
      <c r="C142" s="43" t="s">
        <v>4135</v>
      </c>
      <c r="D142" s="44">
        <v>0.64</v>
      </c>
      <c r="E142" s="44">
        <v>1.92</v>
      </c>
      <c r="F142" s="45" t="s">
        <v>1047</v>
      </c>
      <c r="G142" s="46" t="s">
        <v>4389</v>
      </c>
      <c r="H142" s="47" t="s">
        <v>260</v>
      </c>
      <c r="I142" s="48" t="s">
        <v>3001</v>
      </c>
      <c r="J142" s="45">
        <v>0.35</v>
      </c>
      <c r="K142" s="45">
        <v>137</v>
      </c>
      <c r="L142" s="49" t="s">
        <v>1441</v>
      </c>
      <c r="M142" s="515" t="s">
        <v>4390</v>
      </c>
      <c r="N142" s="516" t="s">
        <v>1440</v>
      </c>
      <c r="O142" s="49" t="s">
        <v>3033</v>
      </c>
      <c r="P142" s="49">
        <v>0.51</v>
      </c>
      <c r="Q142" s="49">
        <v>116</v>
      </c>
    </row>
    <row r="143" spans="1:17">
      <c r="A143" s="42" t="s">
        <v>4391</v>
      </c>
      <c r="B143" s="42" t="s">
        <v>4392</v>
      </c>
      <c r="C143" s="43" t="s">
        <v>4135</v>
      </c>
      <c r="D143" s="44">
        <v>0.8</v>
      </c>
      <c r="E143" s="44">
        <v>2.4</v>
      </c>
      <c r="F143" s="45" t="s">
        <v>1049</v>
      </c>
      <c r="G143" s="46" t="s">
        <v>4393</v>
      </c>
      <c r="H143" s="47" t="s">
        <v>260</v>
      </c>
      <c r="I143" s="48" t="s">
        <v>3001</v>
      </c>
      <c r="J143" s="45">
        <v>0.42</v>
      </c>
      <c r="K143" s="45">
        <v>137</v>
      </c>
      <c r="L143" s="49" t="s">
        <v>1441</v>
      </c>
      <c r="M143" s="515" t="s">
        <v>4390</v>
      </c>
      <c r="N143" s="516" t="s">
        <v>1440</v>
      </c>
      <c r="O143" s="49" t="s">
        <v>3032</v>
      </c>
      <c r="P143" s="49">
        <v>0.51</v>
      </c>
      <c r="Q143" s="49">
        <v>117</v>
      </c>
    </row>
    <row r="144" spans="1:17">
      <c r="A144" s="42" t="s">
        <v>4394</v>
      </c>
      <c r="B144" s="42" t="s">
        <v>4395</v>
      </c>
      <c r="C144" s="43" t="s">
        <v>4135</v>
      </c>
      <c r="D144" s="44">
        <v>1.06</v>
      </c>
      <c r="E144" s="44">
        <v>3.2</v>
      </c>
      <c r="F144" s="45" t="s">
        <v>1051</v>
      </c>
      <c r="G144" s="46" t="s">
        <v>4396</v>
      </c>
      <c r="H144" s="47" t="s">
        <v>260</v>
      </c>
      <c r="I144" s="48" t="s">
        <v>3001</v>
      </c>
      <c r="J144" s="45">
        <v>0.42</v>
      </c>
      <c r="K144" s="45">
        <v>137</v>
      </c>
      <c r="L144" s="49" t="s">
        <v>1441</v>
      </c>
      <c r="M144" s="515" t="s">
        <v>4390</v>
      </c>
      <c r="N144" s="516" t="s">
        <v>1440</v>
      </c>
      <c r="O144" s="49" t="s">
        <v>3027</v>
      </c>
      <c r="P144" s="49">
        <v>0.51</v>
      </c>
      <c r="Q144" s="49">
        <v>455</v>
      </c>
    </row>
    <row r="145" spans="1:17">
      <c r="A145" s="42" t="s">
        <v>422</v>
      </c>
      <c r="B145" s="42" t="s">
        <v>4141</v>
      </c>
      <c r="C145" s="43" t="s">
        <v>418</v>
      </c>
      <c r="D145" s="44">
        <v>3.96</v>
      </c>
      <c r="E145" s="44">
        <v>10.26</v>
      </c>
      <c r="F145" s="45" t="s">
        <v>1053</v>
      </c>
      <c r="G145" s="46" t="s">
        <v>4397</v>
      </c>
      <c r="H145" s="47" t="s">
        <v>260</v>
      </c>
      <c r="I145" s="48" t="s">
        <v>3001</v>
      </c>
      <c r="J145" s="45">
        <v>0.42</v>
      </c>
      <c r="K145" s="45">
        <v>137</v>
      </c>
      <c r="L145" s="49" t="s">
        <v>1441</v>
      </c>
      <c r="M145" s="515" t="s">
        <v>4390</v>
      </c>
      <c r="N145" s="516" t="s">
        <v>1440</v>
      </c>
      <c r="O145" s="49" t="s">
        <v>3028</v>
      </c>
      <c r="P145" s="49">
        <v>0.51</v>
      </c>
      <c r="Q145" s="49">
        <v>153</v>
      </c>
    </row>
    <row r="146" spans="1:17">
      <c r="A146" s="42" t="s">
        <v>4398</v>
      </c>
      <c r="B146" s="42" t="s">
        <v>4399</v>
      </c>
      <c r="C146" s="43" t="s">
        <v>418</v>
      </c>
      <c r="D146" s="44">
        <v>4.75</v>
      </c>
      <c r="E146" s="44">
        <v>12.31</v>
      </c>
      <c r="F146" s="45" t="s">
        <v>1055</v>
      </c>
      <c r="G146" s="46" t="s">
        <v>4400</v>
      </c>
      <c r="H146" s="47" t="s">
        <v>260</v>
      </c>
      <c r="I146" s="48" t="s">
        <v>3001</v>
      </c>
      <c r="J146" s="45">
        <v>0.42</v>
      </c>
      <c r="K146" s="45">
        <v>137</v>
      </c>
      <c r="L146" s="49" t="s">
        <v>1443</v>
      </c>
      <c r="M146" s="513" t="s">
        <v>4401</v>
      </c>
      <c r="N146" s="514" t="s">
        <v>1440</v>
      </c>
      <c r="O146" s="52" t="s">
        <v>3033</v>
      </c>
      <c r="P146" s="49">
        <v>0.68</v>
      </c>
      <c r="Q146" s="49">
        <v>116</v>
      </c>
    </row>
    <row r="147" spans="1:17">
      <c r="A147" s="42" t="s">
        <v>4402</v>
      </c>
      <c r="B147" s="42" t="s">
        <v>4403</v>
      </c>
      <c r="C147" s="43" t="s">
        <v>418</v>
      </c>
      <c r="D147" s="44">
        <v>5.94</v>
      </c>
      <c r="E147" s="44">
        <v>15.39</v>
      </c>
      <c r="F147" s="45" t="s">
        <v>1057</v>
      </c>
      <c r="G147" s="46" t="s">
        <v>4404</v>
      </c>
      <c r="H147" s="47" t="s">
        <v>260</v>
      </c>
      <c r="I147" s="48" t="s">
        <v>3001</v>
      </c>
      <c r="J147" s="45">
        <v>0.42</v>
      </c>
      <c r="K147" s="45">
        <v>137</v>
      </c>
      <c r="L147" s="49" t="s">
        <v>1443</v>
      </c>
      <c r="M147" s="513" t="s">
        <v>4401</v>
      </c>
      <c r="N147" s="514" t="s">
        <v>1440</v>
      </c>
      <c r="O147" s="52" t="s">
        <v>3028</v>
      </c>
      <c r="P147" s="49">
        <v>0.68</v>
      </c>
      <c r="Q147" s="49">
        <v>153</v>
      </c>
    </row>
    <row r="148" spans="1:17">
      <c r="A148" s="42" t="s">
        <v>4405</v>
      </c>
      <c r="B148" s="42" t="s">
        <v>4406</v>
      </c>
      <c r="C148" s="43" t="s">
        <v>418</v>
      </c>
      <c r="D148" s="44">
        <v>7.92</v>
      </c>
      <c r="E148" s="44">
        <v>20.52</v>
      </c>
      <c r="F148" s="45" t="s">
        <v>1069</v>
      </c>
      <c r="G148" s="46" t="s">
        <v>4407</v>
      </c>
      <c r="H148" s="47" t="s">
        <v>305</v>
      </c>
      <c r="I148" s="48" t="s">
        <v>3002</v>
      </c>
      <c r="J148" s="45">
        <v>0.2</v>
      </c>
      <c r="K148" s="45">
        <v>119</v>
      </c>
      <c r="L148" s="49" t="s">
        <v>1443</v>
      </c>
      <c r="M148" s="513" t="s">
        <v>4401</v>
      </c>
      <c r="N148" s="514" t="s">
        <v>1440</v>
      </c>
      <c r="O148" s="52" t="s">
        <v>3032</v>
      </c>
      <c r="P148" s="49">
        <v>0.68</v>
      </c>
      <c r="Q148" s="49">
        <v>117</v>
      </c>
    </row>
    <row r="149" spans="1:17">
      <c r="A149" s="42" t="s">
        <v>4408</v>
      </c>
      <c r="B149" s="42" t="s">
        <v>4409</v>
      </c>
      <c r="C149" s="43" t="s">
        <v>418</v>
      </c>
      <c r="D149" s="44">
        <v>3.96</v>
      </c>
      <c r="E149" s="44">
        <v>10.26</v>
      </c>
      <c r="F149" s="45" t="s">
        <v>1071</v>
      </c>
      <c r="G149" s="46" t="s">
        <v>4410</v>
      </c>
      <c r="H149" s="47" t="s">
        <v>305</v>
      </c>
      <c r="I149" s="48" t="s">
        <v>3002</v>
      </c>
      <c r="J149" s="45">
        <v>0.5</v>
      </c>
      <c r="K149" s="45">
        <v>119</v>
      </c>
      <c r="L149" s="49" t="s">
        <v>1443</v>
      </c>
      <c r="M149" s="513" t="s">
        <v>4401</v>
      </c>
      <c r="N149" s="514" t="s">
        <v>1440</v>
      </c>
      <c r="O149" s="52" t="s">
        <v>3027</v>
      </c>
      <c r="P149" s="49">
        <v>0.68</v>
      </c>
      <c r="Q149" s="49">
        <v>455</v>
      </c>
    </row>
    <row r="150" spans="1:17">
      <c r="A150" s="42" t="s">
        <v>4411</v>
      </c>
      <c r="B150" s="42" t="s">
        <v>4412</v>
      </c>
      <c r="C150" s="43" t="s">
        <v>418</v>
      </c>
      <c r="D150" s="44">
        <v>4.75</v>
      </c>
      <c r="E150" s="44">
        <v>12.31</v>
      </c>
      <c r="F150" s="45" t="s">
        <v>1073</v>
      </c>
      <c r="G150" s="46" t="s">
        <v>4413</v>
      </c>
      <c r="H150" s="47" t="s">
        <v>305</v>
      </c>
      <c r="I150" s="48" t="s">
        <v>3002</v>
      </c>
      <c r="J150" s="45">
        <v>0.1</v>
      </c>
      <c r="K150" s="45">
        <v>119</v>
      </c>
      <c r="L150" s="49" t="s">
        <v>1445</v>
      </c>
      <c r="M150" s="513" t="s">
        <v>4414</v>
      </c>
      <c r="N150" s="514" t="s">
        <v>1440</v>
      </c>
      <c r="O150" s="52" t="s">
        <v>3028</v>
      </c>
      <c r="P150" s="49">
        <v>0.86</v>
      </c>
      <c r="Q150" s="49">
        <v>153</v>
      </c>
    </row>
    <row r="151" spans="1:17">
      <c r="A151" s="42" t="s">
        <v>4415</v>
      </c>
      <c r="B151" s="42" t="s">
        <v>4416</v>
      </c>
      <c r="C151" s="43" t="s">
        <v>418</v>
      </c>
      <c r="D151" s="44">
        <v>5.94</v>
      </c>
      <c r="E151" s="44">
        <v>15.39</v>
      </c>
      <c r="F151" s="45" t="s">
        <v>1119</v>
      </c>
      <c r="G151" s="46" t="s">
        <v>4163</v>
      </c>
      <c r="H151" s="47" t="s">
        <v>260</v>
      </c>
      <c r="I151" s="48" t="s">
        <v>3003</v>
      </c>
      <c r="J151" s="45">
        <v>0.4</v>
      </c>
      <c r="K151" s="45">
        <v>138</v>
      </c>
      <c r="L151" s="49" t="s">
        <v>1445</v>
      </c>
      <c r="M151" s="513" t="s">
        <v>4414</v>
      </c>
      <c r="N151" s="514" t="s">
        <v>1440</v>
      </c>
      <c r="O151" s="52" t="s">
        <v>3033</v>
      </c>
      <c r="P151" s="49">
        <v>0.86</v>
      </c>
      <c r="Q151" s="49">
        <v>116</v>
      </c>
    </row>
    <row r="152" spans="1:17">
      <c r="A152" s="42" t="s">
        <v>4417</v>
      </c>
      <c r="B152" s="42" t="s">
        <v>4418</v>
      </c>
      <c r="C152" s="43" t="s">
        <v>418</v>
      </c>
      <c r="D152" s="44">
        <v>7.92</v>
      </c>
      <c r="E152" s="44">
        <v>20.52</v>
      </c>
      <c r="F152" s="45" t="s">
        <v>1119</v>
      </c>
      <c r="G152" s="46" t="s">
        <v>4163</v>
      </c>
      <c r="H152" s="47" t="s">
        <v>260</v>
      </c>
      <c r="I152" s="48" t="s">
        <v>3004</v>
      </c>
      <c r="J152" s="45">
        <v>0.4</v>
      </c>
      <c r="K152" s="45">
        <v>372</v>
      </c>
      <c r="L152" s="49" t="s">
        <v>1445</v>
      </c>
      <c r="M152" s="513" t="s">
        <v>4414</v>
      </c>
      <c r="N152" s="514" t="s">
        <v>1440</v>
      </c>
      <c r="O152" s="52" t="s">
        <v>3027</v>
      </c>
      <c r="P152" s="49">
        <v>0.86</v>
      </c>
      <c r="Q152" s="49">
        <v>455</v>
      </c>
    </row>
    <row r="153" spans="1:17">
      <c r="A153" s="42" t="s">
        <v>424</v>
      </c>
      <c r="B153" s="42" t="s">
        <v>4146</v>
      </c>
      <c r="C153" s="43" t="s">
        <v>4135</v>
      </c>
      <c r="D153" s="44">
        <v>0.79</v>
      </c>
      <c r="E153" s="44">
        <v>2.05</v>
      </c>
      <c r="F153" s="45" t="s">
        <v>1121</v>
      </c>
      <c r="G153" s="46" t="s">
        <v>4168</v>
      </c>
      <c r="H153" s="47" t="s">
        <v>260</v>
      </c>
      <c r="I153" s="48" t="s">
        <v>3003</v>
      </c>
      <c r="J153" s="45">
        <v>0.55</v>
      </c>
      <c r="K153" s="45">
        <v>138</v>
      </c>
      <c r="L153" s="49" t="s">
        <v>1445</v>
      </c>
      <c r="M153" s="513" t="s">
        <v>4414</v>
      </c>
      <c r="N153" s="514" t="s">
        <v>1440</v>
      </c>
      <c r="O153" s="52" t="s">
        <v>3032</v>
      </c>
      <c r="P153" s="49">
        <v>0.86</v>
      </c>
      <c r="Q153" s="49">
        <v>117</v>
      </c>
    </row>
    <row r="154" spans="1:17">
      <c r="A154" s="42" t="s">
        <v>4419</v>
      </c>
      <c r="B154" s="42" t="s">
        <v>4420</v>
      </c>
      <c r="C154" s="43" t="s">
        <v>4135</v>
      </c>
      <c r="D154" s="44">
        <v>0.95</v>
      </c>
      <c r="E154" s="44">
        <v>2.46</v>
      </c>
      <c r="F154" s="45" t="s">
        <v>1121</v>
      </c>
      <c r="G154" s="46" t="s">
        <v>4168</v>
      </c>
      <c r="H154" s="47" t="s">
        <v>260</v>
      </c>
      <c r="I154" s="48" t="s">
        <v>3004</v>
      </c>
      <c r="J154" s="45">
        <v>0.55</v>
      </c>
      <c r="K154" s="45">
        <v>372</v>
      </c>
      <c r="L154" s="49" t="s">
        <v>1447</v>
      </c>
      <c r="M154" s="513" t="s">
        <v>4421</v>
      </c>
      <c r="N154" s="514" t="s">
        <v>1440</v>
      </c>
      <c r="O154" s="52" t="s">
        <v>3027</v>
      </c>
      <c r="P154" s="49">
        <v>1</v>
      </c>
      <c r="Q154" s="49">
        <v>455</v>
      </c>
    </row>
    <row r="155" spans="1:17">
      <c r="A155" s="42" t="s">
        <v>4422</v>
      </c>
      <c r="B155" s="42" t="s">
        <v>4423</v>
      </c>
      <c r="C155" s="43" t="s">
        <v>4135</v>
      </c>
      <c r="D155" s="44">
        <v>1.19</v>
      </c>
      <c r="E155" s="44">
        <v>3.08</v>
      </c>
      <c r="F155" s="45" t="s">
        <v>1123</v>
      </c>
      <c r="G155" s="46" t="s">
        <v>4173</v>
      </c>
      <c r="H155" s="47" t="s">
        <v>260</v>
      </c>
      <c r="I155" s="48" t="s">
        <v>3003</v>
      </c>
      <c r="J155" s="45">
        <v>0.75</v>
      </c>
      <c r="K155" s="45">
        <v>138</v>
      </c>
      <c r="L155" s="49" t="s">
        <v>1447</v>
      </c>
      <c r="M155" s="513" t="s">
        <v>4421</v>
      </c>
      <c r="N155" s="514" t="s">
        <v>1440</v>
      </c>
      <c r="O155" s="52" t="s">
        <v>3032</v>
      </c>
      <c r="P155" s="49">
        <v>1</v>
      </c>
      <c r="Q155" s="49">
        <v>117</v>
      </c>
    </row>
    <row r="156" spans="1:17">
      <c r="A156" s="42" t="s">
        <v>4424</v>
      </c>
      <c r="B156" s="42" t="s">
        <v>4425</v>
      </c>
      <c r="C156" s="43" t="s">
        <v>4135</v>
      </c>
      <c r="D156" s="44">
        <v>1.58</v>
      </c>
      <c r="E156" s="44">
        <v>4.1</v>
      </c>
      <c r="F156" s="45" t="s">
        <v>1123</v>
      </c>
      <c r="G156" s="46" t="s">
        <v>4173</v>
      </c>
      <c r="H156" s="47" t="s">
        <v>260</v>
      </c>
      <c r="I156" s="48" t="s">
        <v>3004</v>
      </c>
      <c r="J156" s="45">
        <v>0.75</v>
      </c>
      <c r="K156" s="45">
        <v>372</v>
      </c>
      <c r="L156" s="49" t="s">
        <v>1447</v>
      </c>
      <c r="M156" s="513" t="s">
        <v>4421</v>
      </c>
      <c r="N156" s="514" t="s">
        <v>1440</v>
      </c>
      <c r="O156" s="52" t="s">
        <v>3033</v>
      </c>
      <c r="P156" s="49">
        <v>1</v>
      </c>
      <c r="Q156" s="49">
        <v>116</v>
      </c>
    </row>
    <row r="157" spans="1:17">
      <c r="A157" s="42" t="s">
        <v>4426</v>
      </c>
      <c r="B157" s="42" t="s">
        <v>4427</v>
      </c>
      <c r="C157" s="43" t="s">
        <v>4135</v>
      </c>
      <c r="D157" s="44">
        <v>0.79</v>
      </c>
      <c r="E157" s="44">
        <v>2.05</v>
      </c>
      <c r="F157" s="45" t="s">
        <v>1125</v>
      </c>
      <c r="G157" s="46" t="s">
        <v>4178</v>
      </c>
      <c r="H157" s="47" t="s">
        <v>260</v>
      </c>
      <c r="I157" s="48" t="s">
        <v>3003</v>
      </c>
      <c r="J157" s="45">
        <v>0.9</v>
      </c>
      <c r="K157" s="45">
        <v>138</v>
      </c>
      <c r="L157" s="49" t="s">
        <v>1447</v>
      </c>
      <c r="M157" s="513" t="s">
        <v>4421</v>
      </c>
      <c r="N157" s="514" t="s">
        <v>1440</v>
      </c>
      <c r="O157" s="52" t="s">
        <v>3028</v>
      </c>
      <c r="P157" s="49">
        <v>1</v>
      </c>
      <c r="Q157" s="49">
        <v>153</v>
      </c>
    </row>
    <row r="158" spans="1:17">
      <c r="A158" s="42" t="s">
        <v>4428</v>
      </c>
      <c r="B158" s="42" t="s">
        <v>4429</v>
      </c>
      <c r="C158" s="43" t="s">
        <v>4135</v>
      </c>
      <c r="D158" s="44">
        <v>0.95</v>
      </c>
      <c r="E158" s="44">
        <v>2.46</v>
      </c>
      <c r="F158" s="45" t="s">
        <v>1125</v>
      </c>
      <c r="G158" s="46" t="s">
        <v>4178</v>
      </c>
      <c r="H158" s="47" t="s">
        <v>260</v>
      </c>
      <c r="I158" s="48" t="s">
        <v>3004</v>
      </c>
      <c r="J158" s="45">
        <v>0.9</v>
      </c>
      <c r="K158" s="45">
        <v>372</v>
      </c>
      <c r="L158" s="49" t="s">
        <v>1449</v>
      </c>
      <c r="M158" s="513" t="s">
        <v>4430</v>
      </c>
      <c r="N158" s="514" t="s">
        <v>1440</v>
      </c>
      <c r="O158" s="52" t="s">
        <v>3027</v>
      </c>
      <c r="P158" s="49">
        <v>1.15</v>
      </c>
      <c r="Q158" s="49">
        <v>455</v>
      </c>
    </row>
    <row r="159" spans="1:17">
      <c r="A159" s="42" t="s">
        <v>4431</v>
      </c>
      <c r="B159" s="42" t="s">
        <v>4432</v>
      </c>
      <c r="C159" s="43" t="s">
        <v>4135</v>
      </c>
      <c r="D159" s="44">
        <v>1.19</v>
      </c>
      <c r="E159" s="44">
        <v>3.08</v>
      </c>
      <c r="F159" s="45" t="s">
        <v>1127</v>
      </c>
      <c r="G159" s="46" t="s">
        <v>4183</v>
      </c>
      <c r="H159" s="47" t="s">
        <v>260</v>
      </c>
      <c r="I159" s="48" t="s">
        <v>3004</v>
      </c>
      <c r="J159" s="45">
        <v>1.1</v>
      </c>
      <c r="K159" s="45">
        <v>372</v>
      </c>
      <c r="L159" s="49" t="s">
        <v>1449</v>
      </c>
      <c r="M159" s="513" t="s">
        <v>4430</v>
      </c>
      <c r="N159" s="514" t="s">
        <v>1440</v>
      </c>
      <c r="O159" s="52" t="s">
        <v>3033</v>
      </c>
      <c r="P159" s="49">
        <v>1.15</v>
      </c>
      <c r="Q159" s="49">
        <v>116</v>
      </c>
    </row>
    <row r="160" spans="1:17">
      <c r="A160" s="42" t="s">
        <v>4433</v>
      </c>
      <c r="B160" s="42" t="s">
        <v>4434</v>
      </c>
      <c r="C160" s="43" t="s">
        <v>4135</v>
      </c>
      <c r="D160" s="44">
        <v>1.58</v>
      </c>
      <c r="E160" s="44">
        <v>4.1</v>
      </c>
      <c r="F160" s="45" t="s">
        <v>1127</v>
      </c>
      <c r="G160" s="46" t="s">
        <v>4183</v>
      </c>
      <c r="H160" s="47" t="s">
        <v>260</v>
      </c>
      <c r="I160" s="48" t="s">
        <v>3003</v>
      </c>
      <c r="J160" s="45">
        <v>1.1</v>
      </c>
      <c r="K160" s="45">
        <v>138</v>
      </c>
      <c r="L160" s="49" t="s">
        <v>1449</v>
      </c>
      <c r="M160" s="513" t="s">
        <v>4430</v>
      </c>
      <c r="N160" s="514" t="s">
        <v>1440</v>
      </c>
      <c r="O160" s="52" t="s">
        <v>3028</v>
      </c>
      <c r="P160" s="49">
        <v>1.15</v>
      </c>
      <c r="Q160" s="49">
        <v>153</v>
      </c>
    </row>
    <row r="161" spans="1:17">
      <c r="A161" s="42" t="s">
        <v>426</v>
      </c>
      <c r="B161" s="42" t="s">
        <v>4152</v>
      </c>
      <c r="C161" s="43" t="s">
        <v>418</v>
      </c>
      <c r="D161" s="44">
        <v>5.94</v>
      </c>
      <c r="E161" s="44">
        <v>13.34</v>
      </c>
      <c r="F161" s="45" t="s">
        <v>1129</v>
      </c>
      <c r="G161" s="46" t="s">
        <v>4188</v>
      </c>
      <c r="H161" s="47" t="s">
        <v>260</v>
      </c>
      <c r="I161" s="48" t="s">
        <v>3004</v>
      </c>
      <c r="J161" s="45">
        <v>1.4</v>
      </c>
      <c r="K161" s="45">
        <v>372</v>
      </c>
      <c r="L161" s="49" t="s">
        <v>1449</v>
      </c>
      <c r="M161" s="513" t="s">
        <v>4430</v>
      </c>
      <c r="N161" s="514" t="s">
        <v>1440</v>
      </c>
      <c r="O161" s="52" t="s">
        <v>3032</v>
      </c>
      <c r="P161" s="49">
        <v>1.15</v>
      </c>
      <c r="Q161" s="49">
        <v>117</v>
      </c>
    </row>
    <row r="162" spans="1:17">
      <c r="A162" s="42" t="s">
        <v>4435</v>
      </c>
      <c r="B162" s="42" t="s">
        <v>4436</v>
      </c>
      <c r="C162" s="43" t="s">
        <v>418</v>
      </c>
      <c r="D162" s="44">
        <v>7.13</v>
      </c>
      <c r="E162" s="44">
        <v>16.01</v>
      </c>
      <c r="F162" s="45" t="s">
        <v>1129</v>
      </c>
      <c r="G162" s="46" t="s">
        <v>4188</v>
      </c>
      <c r="H162" s="47" t="s">
        <v>260</v>
      </c>
      <c r="I162" s="48" t="s">
        <v>3003</v>
      </c>
      <c r="J162" s="45">
        <v>1.4</v>
      </c>
      <c r="K162" s="45">
        <v>138</v>
      </c>
      <c r="L162" s="49" t="s">
        <v>1451</v>
      </c>
      <c r="M162" s="513" t="s">
        <v>4437</v>
      </c>
      <c r="N162" s="514" t="s">
        <v>1440</v>
      </c>
      <c r="O162" s="52" t="s">
        <v>3028</v>
      </c>
      <c r="P162" s="49">
        <v>1.25</v>
      </c>
      <c r="Q162" s="49">
        <v>153</v>
      </c>
    </row>
    <row r="163" spans="1:17">
      <c r="A163" s="42" t="s">
        <v>4438</v>
      </c>
      <c r="B163" s="42" t="s">
        <v>4439</v>
      </c>
      <c r="C163" s="43" t="s">
        <v>418</v>
      </c>
      <c r="D163" s="44">
        <v>8.91</v>
      </c>
      <c r="E163" s="44">
        <v>20.01</v>
      </c>
      <c r="F163" s="45" t="s">
        <v>1131</v>
      </c>
      <c r="G163" s="46" t="s">
        <v>4193</v>
      </c>
      <c r="H163" s="47" t="s">
        <v>260</v>
      </c>
      <c r="I163" s="48" t="s">
        <v>3004</v>
      </c>
      <c r="J163" s="45">
        <v>2</v>
      </c>
      <c r="K163" s="45">
        <v>372</v>
      </c>
      <c r="L163" s="49" t="s">
        <v>1451</v>
      </c>
      <c r="M163" s="513" t="s">
        <v>4437</v>
      </c>
      <c r="N163" s="514" t="s">
        <v>1440</v>
      </c>
      <c r="O163" s="52" t="s">
        <v>3033</v>
      </c>
      <c r="P163" s="49">
        <v>1.25</v>
      </c>
      <c r="Q163" s="49">
        <v>116</v>
      </c>
    </row>
    <row r="164" spans="1:17">
      <c r="A164" s="42" t="s">
        <v>4440</v>
      </c>
      <c r="B164" s="42" t="s">
        <v>4441</v>
      </c>
      <c r="C164" s="43" t="s">
        <v>418</v>
      </c>
      <c r="D164" s="44">
        <v>11.88</v>
      </c>
      <c r="E164" s="44">
        <v>26.68</v>
      </c>
      <c r="F164" s="45" t="s">
        <v>1131</v>
      </c>
      <c r="G164" s="46" t="s">
        <v>4193</v>
      </c>
      <c r="H164" s="47" t="s">
        <v>260</v>
      </c>
      <c r="I164" s="48" t="s">
        <v>3003</v>
      </c>
      <c r="J164" s="45">
        <v>2</v>
      </c>
      <c r="K164" s="45">
        <v>138</v>
      </c>
      <c r="L164" s="49" t="s">
        <v>1451</v>
      </c>
      <c r="M164" s="513" t="s">
        <v>4437</v>
      </c>
      <c r="N164" s="514" t="s">
        <v>1440</v>
      </c>
      <c r="O164" s="52" t="s">
        <v>3032</v>
      </c>
      <c r="P164" s="49">
        <v>1.25</v>
      </c>
      <c r="Q164" s="49">
        <v>117</v>
      </c>
    </row>
    <row r="165" spans="1:17">
      <c r="A165" s="42" t="s">
        <v>4442</v>
      </c>
      <c r="B165" s="42" t="s">
        <v>4443</v>
      </c>
      <c r="C165" s="43" t="s">
        <v>418</v>
      </c>
      <c r="D165" s="44">
        <v>5.94</v>
      </c>
      <c r="E165" s="44">
        <v>13.34</v>
      </c>
      <c r="F165" s="45" t="s">
        <v>1194</v>
      </c>
      <c r="G165" s="46" t="s">
        <v>4198</v>
      </c>
      <c r="H165" s="47" t="s">
        <v>316</v>
      </c>
      <c r="I165" s="48" t="s">
        <v>3005</v>
      </c>
      <c r="J165" s="45">
        <v>0.23</v>
      </c>
      <c r="K165" s="45">
        <v>814</v>
      </c>
      <c r="L165" s="49" t="s">
        <v>1451</v>
      </c>
      <c r="M165" s="513" t="s">
        <v>4437</v>
      </c>
      <c r="N165" s="514" t="s">
        <v>1440</v>
      </c>
      <c r="O165" s="52" t="s">
        <v>3027</v>
      </c>
      <c r="P165" s="49">
        <v>1.25</v>
      </c>
      <c r="Q165" s="49">
        <v>455</v>
      </c>
    </row>
    <row r="166" spans="1:17">
      <c r="A166" s="42" t="s">
        <v>4444</v>
      </c>
      <c r="B166" s="42" t="s">
        <v>4445</v>
      </c>
      <c r="C166" s="43" t="s">
        <v>418</v>
      </c>
      <c r="D166" s="44">
        <v>7.13</v>
      </c>
      <c r="E166" s="44">
        <v>16.01</v>
      </c>
      <c r="F166" s="45" t="s">
        <v>1194</v>
      </c>
      <c r="G166" s="46" t="s">
        <v>4198</v>
      </c>
      <c r="H166" s="47" t="s">
        <v>316</v>
      </c>
      <c r="I166" s="48" t="s">
        <v>3006</v>
      </c>
      <c r="J166" s="45">
        <v>0.46</v>
      </c>
      <c r="K166" s="45">
        <v>372</v>
      </c>
      <c r="L166" s="49" t="s">
        <v>1453</v>
      </c>
      <c r="M166" s="513" t="s">
        <v>4446</v>
      </c>
      <c r="N166" s="514" t="s">
        <v>1440</v>
      </c>
      <c r="O166" s="52" t="s">
        <v>3027</v>
      </c>
      <c r="P166" s="49">
        <v>1.37</v>
      </c>
      <c r="Q166" s="49">
        <v>455</v>
      </c>
    </row>
    <row r="167" spans="1:17">
      <c r="A167" s="42" t="s">
        <v>4447</v>
      </c>
      <c r="B167" s="42" t="s">
        <v>4448</v>
      </c>
      <c r="C167" s="43" t="s">
        <v>418</v>
      </c>
      <c r="D167" s="44">
        <v>8.91</v>
      </c>
      <c r="E167" s="44">
        <v>20.01</v>
      </c>
      <c r="F167" s="45" t="s">
        <v>1194</v>
      </c>
      <c r="G167" s="46" t="s">
        <v>4198</v>
      </c>
      <c r="H167" s="47" t="s">
        <v>316</v>
      </c>
      <c r="I167" s="48" t="s">
        <v>3007</v>
      </c>
      <c r="J167" s="45">
        <v>0.18</v>
      </c>
      <c r="K167" s="45">
        <v>516</v>
      </c>
      <c r="L167" s="49" t="s">
        <v>1453</v>
      </c>
      <c r="M167" s="513" t="s">
        <v>4446</v>
      </c>
      <c r="N167" s="514" t="s">
        <v>1440</v>
      </c>
      <c r="O167" s="52" t="s">
        <v>3028</v>
      </c>
      <c r="P167" s="49">
        <v>1.37</v>
      </c>
      <c r="Q167" s="49">
        <v>153</v>
      </c>
    </row>
    <row r="168" spans="1:17">
      <c r="A168" s="42" t="s">
        <v>4449</v>
      </c>
      <c r="B168" s="42" t="s">
        <v>4450</v>
      </c>
      <c r="C168" s="43" t="s">
        <v>418</v>
      </c>
      <c r="D168" s="44">
        <v>11.88</v>
      </c>
      <c r="E168" s="44">
        <v>26.68</v>
      </c>
      <c r="F168" s="45" t="s">
        <v>1196</v>
      </c>
      <c r="G168" s="46" t="s">
        <v>4203</v>
      </c>
      <c r="H168" s="47" t="s">
        <v>316</v>
      </c>
      <c r="I168" s="48" t="s">
        <v>3005</v>
      </c>
      <c r="J168" s="45">
        <v>0.26</v>
      </c>
      <c r="K168" s="45">
        <v>814</v>
      </c>
      <c r="L168" s="49" t="s">
        <v>1453</v>
      </c>
      <c r="M168" s="513" t="s">
        <v>4446</v>
      </c>
      <c r="N168" s="514" t="s">
        <v>1440</v>
      </c>
      <c r="O168" s="52" t="s">
        <v>3033</v>
      </c>
      <c r="P168" s="49">
        <v>1.37</v>
      </c>
      <c r="Q168" s="49">
        <v>116</v>
      </c>
    </row>
    <row r="169" spans="1:17">
      <c r="A169" s="42" t="s">
        <v>428</v>
      </c>
      <c r="B169" s="42" t="s">
        <v>4157</v>
      </c>
      <c r="C169" s="43" t="s">
        <v>4135</v>
      </c>
      <c r="D169" s="44">
        <v>1.19</v>
      </c>
      <c r="E169" s="44">
        <v>2.67</v>
      </c>
      <c r="F169" s="45" t="s">
        <v>1196</v>
      </c>
      <c r="G169" s="46" t="s">
        <v>4203</v>
      </c>
      <c r="H169" s="47" t="s">
        <v>316</v>
      </c>
      <c r="I169" s="48" t="s">
        <v>3007</v>
      </c>
      <c r="J169" s="45">
        <v>0.18</v>
      </c>
      <c r="K169" s="45">
        <v>516</v>
      </c>
      <c r="L169" s="49" t="s">
        <v>1453</v>
      </c>
      <c r="M169" s="513" t="s">
        <v>4446</v>
      </c>
      <c r="N169" s="514" t="s">
        <v>1440</v>
      </c>
      <c r="O169" s="52" t="s">
        <v>3032</v>
      </c>
      <c r="P169" s="49">
        <v>1.37</v>
      </c>
      <c r="Q169" s="49">
        <v>117</v>
      </c>
    </row>
    <row r="170" spans="1:17">
      <c r="A170" s="42" t="s">
        <v>4451</v>
      </c>
      <c r="B170" s="42" t="s">
        <v>4452</v>
      </c>
      <c r="C170" s="43" t="s">
        <v>4135</v>
      </c>
      <c r="D170" s="44">
        <v>1.43</v>
      </c>
      <c r="E170" s="44">
        <v>3.2</v>
      </c>
      <c r="F170" s="45" t="s">
        <v>1196</v>
      </c>
      <c r="G170" s="46" t="s">
        <v>4203</v>
      </c>
      <c r="H170" s="47" t="s">
        <v>316</v>
      </c>
      <c r="I170" s="48" t="s">
        <v>3006</v>
      </c>
      <c r="J170" s="45">
        <v>0.52</v>
      </c>
      <c r="K170" s="45">
        <v>372</v>
      </c>
      <c r="L170" s="49" t="s">
        <v>1455</v>
      </c>
      <c r="M170" s="513" t="s">
        <v>4453</v>
      </c>
      <c r="N170" s="514" t="s">
        <v>1440</v>
      </c>
      <c r="O170" s="52" t="s">
        <v>3027</v>
      </c>
      <c r="P170" s="49">
        <v>1.44</v>
      </c>
      <c r="Q170" s="49">
        <v>455</v>
      </c>
    </row>
    <row r="171" spans="1:17">
      <c r="A171" s="42" t="s">
        <v>4454</v>
      </c>
      <c r="B171" s="42" t="s">
        <v>4455</v>
      </c>
      <c r="C171" s="43" t="s">
        <v>4135</v>
      </c>
      <c r="D171" s="44">
        <v>1.79</v>
      </c>
      <c r="E171" s="44">
        <v>4.01</v>
      </c>
      <c r="F171" s="45" t="s">
        <v>1198</v>
      </c>
      <c r="G171" s="46" t="s">
        <v>4206</v>
      </c>
      <c r="H171" s="47" t="s">
        <v>316</v>
      </c>
      <c r="I171" s="48" t="s">
        <v>3007</v>
      </c>
      <c r="J171" s="45">
        <v>0.18</v>
      </c>
      <c r="K171" s="45">
        <v>516</v>
      </c>
      <c r="L171" s="49" t="s">
        <v>1455</v>
      </c>
      <c r="M171" s="513" t="s">
        <v>4453</v>
      </c>
      <c r="N171" s="514" t="s">
        <v>1440</v>
      </c>
      <c r="O171" s="52" t="s">
        <v>3033</v>
      </c>
      <c r="P171" s="49">
        <v>1.44</v>
      </c>
      <c r="Q171" s="49">
        <v>116</v>
      </c>
    </row>
    <row r="172" spans="1:17">
      <c r="A172" s="42" t="s">
        <v>4456</v>
      </c>
      <c r="B172" s="42" t="s">
        <v>4457</v>
      </c>
      <c r="C172" s="43" t="s">
        <v>4135</v>
      </c>
      <c r="D172" s="44">
        <v>2.38</v>
      </c>
      <c r="E172" s="44">
        <v>5.34</v>
      </c>
      <c r="F172" s="45" t="s">
        <v>1198</v>
      </c>
      <c r="G172" s="46" t="s">
        <v>4206</v>
      </c>
      <c r="H172" s="47" t="s">
        <v>316</v>
      </c>
      <c r="I172" s="48" t="s">
        <v>3006</v>
      </c>
      <c r="J172" s="45">
        <v>0.6</v>
      </c>
      <c r="K172" s="45">
        <v>372</v>
      </c>
      <c r="L172" s="49" t="s">
        <v>1455</v>
      </c>
      <c r="M172" s="513" t="s">
        <v>4453</v>
      </c>
      <c r="N172" s="514" t="s">
        <v>1440</v>
      </c>
      <c r="O172" s="52" t="s">
        <v>3028</v>
      </c>
      <c r="P172" s="49">
        <v>1.44</v>
      </c>
      <c r="Q172" s="49">
        <v>153</v>
      </c>
    </row>
    <row r="173" spans="1:17">
      <c r="A173" s="42" t="s">
        <v>4458</v>
      </c>
      <c r="B173" s="42" t="s">
        <v>4459</v>
      </c>
      <c r="C173" s="43" t="s">
        <v>4135</v>
      </c>
      <c r="D173" s="44">
        <v>1.19</v>
      </c>
      <c r="E173" s="44">
        <v>2.67</v>
      </c>
      <c r="F173" s="45" t="s">
        <v>1198</v>
      </c>
      <c r="G173" s="46" t="s">
        <v>4206</v>
      </c>
      <c r="H173" s="47" t="s">
        <v>316</v>
      </c>
      <c r="I173" s="48" t="s">
        <v>3005</v>
      </c>
      <c r="J173" s="45">
        <v>0.3</v>
      </c>
      <c r="K173" s="45">
        <v>814</v>
      </c>
      <c r="L173" s="49" t="s">
        <v>1455</v>
      </c>
      <c r="M173" s="513" t="s">
        <v>4453</v>
      </c>
      <c r="N173" s="514" t="s">
        <v>1440</v>
      </c>
      <c r="O173" s="52" t="s">
        <v>3032</v>
      </c>
      <c r="P173" s="49">
        <v>1.44</v>
      </c>
      <c r="Q173" s="49">
        <v>117</v>
      </c>
    </row>
    <row r="174" spans="1:17">
      <c r="A174" s="42" t="s">
        <v>4460</v>
      </c>
      <c r="B174" s="42" t="s">
        <v>4461</v>
      </c>
      <c r="C174" s="43" t="s">
        <v>4135</v>
      </c>
      <c r="D174" s="44">
        <v>1.43</v>
      </c>
      <c r="E174" s="44">
        <v>3.2</v>
      </c>
      <c r="F174" s="45" t="s">
        <v>1200</v>
      </c>
      <c r="G174" s="46" t="s">
        <v>4209</v>
      </c>
      <c r="H174" s="47" t="s">
        <v>316</v>
      </c>
      <c r="I174" s="48" t="s">
        <v>3007</v>
      </c>
      <c r="J174" s="45">
        <v>0.15</v>
      </c>
      <c r="K174" s="45">
        <v>516</v>
      </c>
      <c r="L174" s="49" t="s">
        <v>1457</v>
      </c>
      <c r="M174" s="513" t="s">
        <v>4462</v>
      </c>
      <c r="N174" s="514" t="s">
        <v>1440</v>
      </c>
      <c r="O174" s="52" t="s">
        <v>3033</v>
      </c>
      <c r="P174" s="49">
        <v>1.51</v>
      </c>
      <c r="Q174" s="49">
        <v>116</v>
      </c>
    </row>
    <row r="175" spans="1:17">
      <c r="A175" s="42" t="s">
        <v>4463</v>
      </c>
      <c r="B175" s="42" t="s">
        <v>4464</v>
      </c>
      <c r="C175" s="43" t="s">
        <v>4135</v>
      </c>
      <c r="D175" s="44">
        <v>1.79</v>
      </c>
      <c r="E175" s="44">
        <v>4.01</v>
      </c>
      <c r="F175" s="45" t="s">
        <v>1200</v>
      </c>
      <c r="G175" s="46" t="s">
        <v>4209</v>
      </c>
      <c r="H175" s="47" t="s">
        <v>316</v>
      </c>
      <c r="I175" s="48" t="s">
        <v>3006</v>
      </c>
      <c r="J175" s="45">
        <v>0.4</v>
      </c>
      <c r="K175" s="45">
        <v>372</v>
      </c>
      <c r="L175" s="49" t="s">
        <v>1457</v>
      </c>
      <c r="M175" s="513" t="s">
        <v>4462</v>
      </c>
      <c r="N175" s="514" t="s">
        <v>1440</v>
      </c>
      <c r="O175" s="52" t="s">
        <v>3032</v>
      </c>
      <c r="P175" s="49">
        <v>1.51</v>
      </c>
      <c r="Q175" s="49">
        <v>117</v>
      </c>
    </row>
    <row r="176" spans="1:17">
      <c r="A176" s="42" t="s">
        <v>4465</v>
      </c>
      <c r="B176" s="42" t="s">
        <v>4466</v>
      </c>
      <c r="C176" s="43" t="s">
        <v>4135</v>
      </c>
      <c r="D176" s="44">
        <v>2.38</v>
      </c>
      <c r="E176" s="44">
        <v>5.34</v>
      </c>
      <c r="F176" s="45" t="s">
        <v>1200</v>
      </c>
      <c r="G176" s="46" t="s">
        <v>4209</v>
      </c>
      <c r="H176" s="47" t="s">
        <v>316</v>
      </c>
      <c r="I176" s="48" t="s">
        <v>3005</v>
      </c>
      <c r="J176" s="45">
        <v>0.2</v>
      </c>
      <c r="K176" s="45">
        <v>814</v>
      </c>
      <c r="L176" s="49" t="s">
        <v>1457</v>
      </c>
      <c r="M176" s="513" t="s">
        <v>4462</v>
      </c>
      <c r="N176" s="514" t="s">
        <v>1440</v>
      </c>
      <c r="O176" s="52" t="s">
        <v>3028</v>
      </c>
      <c r="P176" s="49">
        <v>1.51</v>
      </c>
      <c r="Q176" s="49">
        <v>153</v>
      </c>
    </row>
    <row r="177" spans="1:17">
      <c r="A177" s="42" t="s">
        <v>430</v>
      </c>
      <c r="B177" s="42" t="s">
        <v>4165</v>
      </c>
      <c r="C177" s="43" t="s">
        <v>418</v>
      </c>
      <c r="D177" s="44">
        <v>8.91</v>
      </c>
      <c r="E177" s="44">
        <v>17.34</v>
      </c>
      <c r="F177" s="45" t="s">
        <v>1202</v>
      </c>
      <c r="G177" s="46" t="s">
        <v>4214</v>
      </c>
      <c r="H177" s="47" t="s">
        <v>316</v>
      </c>
      <c r="I177" s="48" t="s">
        <v>3007</v>
      </c>
      <c r="J177" s="45">
        <v>0.15</v>
      </c>
      <c r="K177" s="45">
        <v>516</v>
      </c>
      <c r="L177" s="49" t="s">
        <v>1457</v>
      </c>
      <c r="M177" s="513" t="s">
        <v>4462</v>
      </c>
      <c r="N177" s="514" t="s">
        <v>1440</v>
      </c>
      <c r="O177" s="52" t="s">
        <v>3027</v>
      </c>
      <c r="P177" s="49">
        <v>1.51</v>
      </c>
      <c r="Q177" s="49">
        <v>455</v>
      </c>
    </row>
    <row r="178" spans="1:17">
      <c r="A178" s="42" t="s">
        <v>4467</v>
      </c>
      <c r="B178" s="42" t="s">
        <v>4468</v>
      </c>
      <c r="C178" s="43" t="s">
        <v>418</v>
      </c>
      <c r="D178" s="44">
        <v>10.69</v>
      </c>
      <c r="E178" s="44">
        <v>20.81</v>
      </c>
      <c r="F178" s="45" t="s">
        <v>1202</v>
      </c>
      <c r="G178" s="46" t="s">
        <v>4214</v>
      </c>
      <c r="H178" s="47" t="s">
        <v>316</v>
      </c>
      <c r="I178" s="48" t="s">
        <v>3005</v>
      </c>
      <c r="J178" s="45">
        <v>0.23</v>
      </c>
      <c r="K178" s="45">
        <v>814</v>
      </c>
      <c r="L178" s="49" t="s">
        <v>1459</v>
      </c>
      <c r="M178" s="513" t="s">
        <v>4469</v>
      </c>
      <c r="N178" s="514" t="s">
        <v>1440</v>
      </c>
      <c r="O178" s="52" t="s">
        <v>3033</v>
      </c>
      <c r="P178" s="49">
        <v>1.58</v>
      </c>
      <c r="Q178" s="49">
        <v>116</v>
      </c>
    </row>
    <row r="179" spans="1:17">
      <c r="A179" s="42" t="s">
        <v>4470</v>
      </c>
      <c r="B179" s="42" t="s">
        <v>4471</v>
      </c>
      <c r="C179" s="43" t="s">
        <v>418</v>
      </c>
      <c r="D179" s="44">
        <v>13.37</v>
      </c>
      <c r="E179" s="44">
        <v>26.01</v>
      </c>
      <c r="F179" s="45" t="s">
        <v>1202</v>
      </c>
      <c r="G179" s="46" t="s">
        <v>4214</v>
      </c>
      <c r="H179" s="47" t="s">
        <v>316</v>
      </c>
      <c r="I179" s="48" t="s">
        <v>3006</v>
      </c>
      <c r="J179" s="45">
        <v>0.46</v>
      </c>
      <c r="K179" s="45">
        <v>372</v>
      </c>
      <c r="L179" s="49" t="s">
        <v>1459</v>
      </c>
      <c r="M179" s="513" t="s">
        <v>4469</v>
      </c>
      <c r="N179" s="514" t="s">
        <v>1440</v>
      </c>
      <c r="O179" s="52" t="s">
        <v>3027</v>
      </c>
      <c r="P179" s="49">
        <v>1.58</v>
      </c>
      <c r="Q179" s="49">
        <v>455</v>
      </c>
    </row>
    <row r="180" spans="1:17">
      <c r="A180" s="42" t="s">
        <v>4472</v>
      </c>
      <c r="B180" s="42" t="s">
        <v>4473</v>
      </c>
      <c r="C180" s="43" t="s">
        <v>418</v>
      </c>
      <c r="D180" s="44">
        <v>17.82</v>
      </c>
      <c r="E180" s="44">
        <v>34.68</v>
      </c>
      <c r="F180" s="45" t="s">
        <v>1204</v>
      </c>
      <c r="G180" s="46" t="s">
        <v>4218</v>
      </c>
      <c r="H180" s="47" t="s">
        <v>316</v>
      </c>
      <c r="I180" s="48" t="s">
        <v>3005</v>
      </c>
      <c r="J180" s="45">
        <v>0.26</v>
      </c>
      <c r="K180" s="45">
        <v>814</v>
      </c>
      <c r="L180" s="49" t="s">
        <v>1459</v>
      </c>
      <c r="M180" s="513" t="s">
        <v>4469</v>
      </c>
      <c r="N180" s="514" t="s">
        <v>1440</v>
      </c>
      <c r="O180" s="52" t="s">
        <v>3032</v>
      </c>
      <c r="P180" s="49">
        <v>1.58</v>
      </c>
      <c r="Q180" s="49">
        <v>117</v>
      </c>
    </row>
    <row r="181" spans="1:17">
      <c r="A181" s="42" t="s">
        <v>432</v>
      </c>
      <c r="B181" s="42" t="s">
        <v>4172</v>
      </c>
      <c r="C181" s="43" t="s">
        <v>4135</v>
      </c>
      <c r="D181" s="44">
        <v>1.78</v>
      </c>
      <c r="E181" s="44">
        <v>3.47</v>
      </c>
      <c r="F181" s="45" t="s">
        <v>1204</v>
      </c>
      <c r="G181" s="46" t="s">
        <v>4218</v>
      </c>
      <c r="H181" s="47" t="s">
        <v>316</v>
      </c>
      <c r="I181" s="48" t="s">
        <v>3007</v>
      </c>
      <c r="J181" s="45">
        <v>0.15</v>
      </c>
      <c r="K181" s="45">
        <v>516</v>
      </c>
      <c r="L181" s="49" t="s">
        <v>1459</v>
      </c>
      <c r="M181" s="513" t="s">
        <v>4469</v>
      </c>
      <c r="N181" s="514" t="s">
        <v>1440</v>
      </c>
      <c r="O181" s="52" t="s">
        <v>3028</v>
      </c>
      <c r="P181" s="49">
        <v>1.58</v>
      </c>
      <c r="Q181" s="49">
        <v>153</v>
      </c>
    </row>
    <row r="182" spans="1:17">
      <c r="A182" s="42" t="s">
        <v>4474</v>
      </c>
      <c r="B182" s="42" t="s">
        <v>4475</v>
      </c>
      <c r="C182" s="43" t="s">
        <v>4135</v>
      </c>
      <c r="D182" s="44">
        <v>2.14</v>
      </c>
      <c r="E182" s="44">
        <v>4.16</v>
      </c>
      <c r="F182" s="45" t="s">
        <v>1204</v>
      </c>
      <c r="G182" s="46" t="s">
        <v>4218</v>
      </c>
      <c r="H182" s="47" t="s">
        <v>316</v>
      </c>
      <c r="I182" s="48" t="s">
        <v>3006</v>
      </c>
      <c r="J182" s="45">
        <v>0.52</v>
      </c>
      <c r="K182" s="45">
        <v>372</v>
      </c>
      <c r="L182" s="49" t="s">
        <v>1461</v>
      </c>
      <c r="M182" s="513" t="s">
        <v>4476</v>
      </c>
      <c r="N182" s="514" t="s">
        <v>1440</v>
      </c>
      <c r="O182" s="52" t="s">
        <v>3033</v>
      </c>
      <c r="P182" s="49">
        <v>1.66</v>
      </c>
      <c r="Q182" s="49">
        <v>116</v>
      </c>
    </row>
    <row r="183" spans="1:17">
      <c r="A183" s="42" t="s">
        <v>4477</v>
      </c>
      <c r="B183" s="42" t="s">
        <v>4478</v>
      </c>
      <c r="C183" s="43" t="s">
        <v>4135</v>
      </c>
      <c r="D183" s="44">
        <v>2.67</v>
      </c>
      <c r="E183" s="44">
        <v>5.21</v>
      </c>
      <c r="F183" s="45" t="s">
        <v>1212</v>
      </c>
      <c r="G183" s="46" t="s">
        <v>4237</v>
      </c>
      <c r="H183" s="47" t="s">
        <v>316</v>
      </c>
      <c r="I183" s="48" t="s">
        <v>2974</v>
      </c>
      <c r="J183" s="45">
        <v>0.1</v>
      </c>
      <c r="K183" s="45">
        <v>368</v>
      </c>
      <c r="L183" s="49" t="s">
        <v>1461</v>
      </c>
      <c r="M183" s="513" t="s">
        <v>4476</v>
      </c>
      <c r="N183" s="514" t="s">
        <v>1440</v>
      </c>
      <c r="O183" s="52" t="s">
        <v>3027</v>
      </c>
      <c r="P183" s="49">
        <v>1.66</v>
      </c>
      <c r="Q183" s="49">
        <v>455</v>
      </c>
    </row>
    <row r="184" spans="1:17">
      <c r="A184" s="42" t="s">
        <v>4479</v>
      </c>
      <c r="B184" s="42" t="s">
        <v>4480</v>
      </c>
      <c r="C184" s="43" t="s">
        <v>4135</v>
      </c>
      <c r="D184" s="44">
        <v>3.56</v>
      </c>
      <c r="E184" s="44">
        <v>6.94</v>
      </c>
      <c r="F184" s="45" t="s">
        <v>1214</v>
      </c>
      <c r="G184" s="46" t="s">
        <v>4243</v>
      </c>
      <c r="H184" s="47" t="s">
        <v>316</v>
      </c>
      <c r="I184" s="48" t="s">
        <v>2974</v>
      </c>
      <c r="J184" s="45">
        <v>0.12</v>
      </c>
      <c r="K184" s="45">
        <v>368</v>
      </c>
      <c r="L184" s="49" t="s">
        <v>1461</v>
      </c>
      <c r="M184" s="513" t="s">
        <v>4476</v>
      </c>
      <c r="N184" s="514" t="s">
        <v>1440</v>
      </c>
      <c r="O184" s="52" t="s">
        <v>3032</v>
      </c>
      <c r="P184" s="49">
        <v>1.66</v>
      </c>
      <c r="Q184" s="49">
        <v>117</v>
      </c>
    </row>
    <row r="185" spans="1:17">
      <c r="A185" s="42" t="s">
        <v>434</v>
      </c>
      <c r="B185" s="42" t="s">
        <v>4180</v>
      </c>
      <c r="C185" s="43" t="s">
        <v>418</v>
      </c>
      <c r="D185" s="44">
        <v>13.66</v>
      </c>
      <c r="E185" s="44">
        <v>26.01</v>
      </c>
      <c r="F185" s="45" t="s">
        <v>1218</v>
      </c>
      <c r="G185" s="46" t="s">
        <v>1219</v>
      </c>
      <c r="H185" s="47" t="s">
        <v>413</v>
      </c>
      <c r="I185" s="48" t="s">
        <v>3006</v>
      </c>
      <c r="J185" s="45">
        <v>0.08</v>
      </c>
      <c r="K185" s="45">
        <v>372</v>
      </c>
      <c r="L185" s="49" t="s">
        <v>1461</v>
      </c>
      <c r="M185" s="513" t="s">
        <v>4476</v>
      </c>
      <c r="N185" s="514" t="s">
        <v>1440</v>
      </c>
      <c r="O185" s="52" t="s">
        <v>3028</v>
      </c>
      <c r="P185" s="49">
        <v>1.66</v>
      </c>
      <c r="Q185" s="49">
        <v>153</v>
      </c>
    </row>
    <row r="186" spans="1:17">
      <c r="A186" s="42" t="s">
        <v>4481</v>
      </c>
      <c r="B186" s="42" t="s">
        <v>4482</v>
      </c>
      <c r="C186" s="43" t="s">
        <v>418</v>
      </c>
      <c r="D186" s="44">
        <v>16.39</v>
      </c>
      <c r="E186" s="44">
        <v>31.21</v>
      </c>
      <c r="F186" s="45" t="s">
        <v>1218</v>
      </c>
      <c r="G186" s="46" t="s">
        <v>1219</v>
      </c>
      <c r="H186" s="47" t="s">
        <v>413</v>
      </c>
      <c r="I186" s="48" t="s">
        <v>3005</v>
      </c>
      <c r="J186" s="45">
        <v>0.08</v>
      </c>
      <c r="K186" s="45">
        <v>814</v>
      </c>
      <c r="L186" s="49" t="s">
        <v>1463</v>
      </c>
      <c r="M186" s="513" t="s">
        <v>4483</v>
      </c>
      <c r="N186" s="514" t="s">
        <v>1440</v>
      </c>
      <c r="O186" s="52" t="s">
        <v>3027</v>
      </c>
      <c r="P186" s="49">
        <v>1.73</v>
      </c>
      <c r="Q186" s="49">
        <v>455</v>
      </c>
    </row>
    <row r="187" spans="1:17">
      <c r="A187" s="42" t="s">
        <v>4484</v>
      </c>
      <c r="B187" s="42" t="s">
        <v>4485</v>
      </c>
      <c r="C187" s="43" t="s">
        <v>418</v>
      </c>
      <c r="D187" s="44">
        <v>20.49</v>
      </c>
      <c r="E187" s="44">
        <v>39.02</v>
      </c>
      <c r="F187" s="45" t="s">
        <v>1224</v>
      </c>
      <c r="G187" s="46" t="s">
        <v>4486</v>
      </c>
      <c r="H187" s="47" t="s">
        <v>418</v>
      </c>
      <c r="I187" s="48" t="s">
        <v>3008</v>
      </c>
      <c r="J187" s="45">
        <v>0.44</v>
      </c>
      <c r="K187" s="45">
        <v>372</v>
      </c>
      <c r="L187" s="49" t="s">
        <v>1463</v>
      </c>
      <c r="M187" s="513" t="s">
        <v>4483</v>
      </c>
      <c r="N187" s="514" t="s">
        <v>1440</v>
      </c>
      <c r="O187" s="52" t="s">
        <v>3028</v>
      </c>
      <c r="P187" s="49">
        <v>1.73</v>
      </c>
      <c r="Q187" s="49">
        <v>153</v>
      </c>
    </row>
    <row r="188" spans="1:17">
      <c r="A188" s="42" t="s">
        <v>4487</v>
      </c>
      <c r="B188" s="42" t="s">
        <v>4488</v>
      </c>
      <c r="C188" s="43" t="s">
        <v>418</v>
      </c>
      <c r="D188" s="44">
        <v>27.32</v>
      </c>
      <c r="E188" s="44">
        <v>52.02</v>
      </c>
      <c r="F188" s="45" t="s">
        <v>1224</v>
      </c>
      <c r="G188" s="46" t="s">
        <v>4486</v>
      </c>
      <c r="H188" s="47" t="s">
        <v>418</v>
      </c>
      <c r="I188" s="48" t="s">
        <v>3009</v>
      </c>
      <c r="J188" s="45">
        <v>0.63</v>
      </c>
      <c r="K188" s="45">
        <v>137</v>
      </c>
      <c r="L188" s="49" t="s">
        <v>1463</v>
      </c>
      <c r="M188" s="513" t="s">
        <v>4483</v>
      </c>
      <c r="N188" s="514" t="s">
        <v>1440</v>
      </c>
      <c r="O188" s="52" t="s">
        <v>3032</v>
      </c>
      <c r="P188" s="49">
        <v>1.73</v>
      </c>
      <c r="Q188" s="49">
        <v>117</v>
      </c>
    </row>
    <row r="189" spans="1:17">
      <c r="A189" s="42" t="s">
        <v>436</v>
      </c>
      <c r="B189" s="42" t="s">
        <v>4187</v>
      </c>
      <c r="C189" s="43" t="s">
        <v>4135</v>
      </c>
      <c r="D189" s="44">
        <v>2.73</v>
      </c>
      <c r="E189" s="44">
        <v>5.2</v>
      </c>
      <c r="F189" s="45" t="s">
        <v>1224</v>
      </c>
      <c r="G189" s="46" t="s">
        <v>4486</v>
      </c>
      <c r="H189" s="47" t="s">
        <v>418</v>
      </c>
      <c r="I189" s="48" t="s">
        <v>2967</v>
      </c>
      <c r="J189" s="45">
        <v>0.7</v>
      </c>
      <c r="K189" s="45">
        <v>210</v>
      </c>
      <c r="L189" s="49" t="s">
        <v>1463</v>
      </c>
      <c r="M189" s="513" t="s">
        <v>4483</v>
      </c>
      <c r="N189" s="514" t="s">
        <v>1440</v>
      </c>
      <c r="O189" s="52" t="s">
        <v>3033</v>
      </c>
      <c r="P189" s="49">
        <v>1.73</v>
      </c>
      <c r="Q189" s="49">
        <v>116</v>
      </c>
    </row>
    <row r="190" spans="1:17">
      <c r="A190" s="42" t="s">
        <v>4489</v>
      </c>
      <c r="B190" s="42" t="s">
        <v>4490</v>
      </c>
      <c r="C190" s="43" t="s">
        <v>4135</v>
      </c>
      <c r="D190" s="44">
        <v>3.28</v>
      </c>
      <c r="E190" s="44">
        <v>6.24</v>
      </c>
      <c r="F190" s="45" t="s">
        <v>1224</v>
      </c>
      <c r="G190" s="46" t="s">
        <v>4486</v>
      </c>
      <c r="H190" s="47" t="s">
        <v>418</v>
      </c>
      <c r="I190" s="48" t="s">
        <v>3010</v>
      </c>
      <c r="J190" s="45">
        <v>0.84</v>
      </c>
      <c r="K190" s="45">
        <v>202</v>
      </c>
      <c r="L190" s="49" t="s">
        <v>1465</v>
      </c>
      <c r="M190" s="513" t="s">
        <v>4491</v>
      </c>
      <c r="N190" s="514" t="s">
        <v>1440</v>
      </c>
      <c r="O190" s="52" t="s">
        <v>3033</v>
      </c>
      <c r="P190" s="49">
        <v>1.8</v>
      </c>
      <c r="Q190" s="49">
        <v>116</v>
      </c>
    </row>
    <row r="191" spans="1:17">
      <c r="A191" s="42" t="s">
        <v>4492</v>
      </c>
      <c r="B191" s="42" t="s">
        <v>4493</v>
      </c>
      <c r="C191" s="43" t="s">
        <v>4135</v>
      </c>
      <c r="D191" s="44">
        <v>4.1</v>
      </c>
      <c r="E191" s="44">
        <v>7.8</v>
      </c>
      <c r="F191" s="45" t="s">
        <v>1226</v>
      </c>
      <c r="G191" s="46" t="s">
        <v>4494</v>
      </c>
      <c r="H191" s="47" t="s">
        <v>4495</v>
      </c>
      <c r="I191" s="48" t="s">
        <v>3010</v>
      </c>
      <c r="J191" s="45">
        <v>0.17</v>
      </c>
      <c r="K191" s="45">
        <v>202</v>
      </c>
      <c r="L191" s="49" t="s">
        <v>1465</v>
      </c>
      <c r="M191" s="513" t="s">
        <v>4491</v>
      </c>
      <c r="N191" s="514" t="s">
        <v>1440</v>
      </c>
      <c r="O191" s="52" t="s">
        <v>3027</v>
      </c>
      <c r="P191" s="49">
        <v>1.8</v>
      </c>
      <c r="Q191" s="49">
        <v>455</v>
      </c>
    </row>
    <row r="192" spans="1:17">
      <c r="A192" s="42" t="s">
        <v>4496</v>
      </c>
      <c r="B192" s="42" t="s">
        <v>4497</v>
      </c>
      <c r="C192" s="43" t="s">
        <v>4135</v>
      </c>
      <c r="D192" s="44">
        <v>5.46</v>
      </c>
      <c r="E192" s="44">
        <v>10.4</v>
      </c>
      <c r="F192" s="45" t="s">
        <v>1226</v>
      </c>
      <c r="G192" s="46" t="s">
        <v>4494</v>
      </c>
      <c r="H192" s="47" t="s">
        <v>4495</v>
      </c>
      <c r="I192" s="48" t="s">
        <v>3008</v>
      </c>
      <c r="J192" s="45">
        <v>0.08</v>
      </c>
      <c r="K192" s="45">
        <v>372</v>
      </c>
      <c r="L192" s="49" t="s">
        <v>1465</v>
      </c>
      <c r="M192" s="513" t="s">
        <v>4491</v>
      </c>
      <c r="N192" s="514" t="s">
        <v>1440</v>
      </c>
      <c r="O192" s="52" t="s">
        <v>3032</v>
      </c>
      <c r="P192" s="49">
        <v>1.8</v>
      </c>
      <c r="Q192" s="49">
        <v>117</v>
      </c>
    </row>
    <row r="193" spans="1:17">
      <c r="A193" s="42" t="s">
        <v>438</v>
      </c>
      <c r="B193" s="42" t="s">
        <v>4195</v>
      </c>
      <c r="C193" s="43" t="s">
        <v>418</v>
      </c>
      <c r="D193" s="44">
        <v>17.49</v>
      </c>
      <c r="E193" s="44">
        <v>36.02</v>
      </c>
      <c r="F193" s="45" t="s">
        <v>1226</v>
      </c>
      <c r="G193" s="46" t="s">
        <v>4494</v>
      </c>
      <c r="H193" s="47" t="s">
        <v>4495</v>
      </c>
      <c r="I193" s="48" t="s">
        <v>3009</v>
      </c>
      <c r="J193" s="45">
        <v>0.1</v>
      </c>
      <c r="K193" s="45">
        <v>137</v>
      </c>
      <c r="L193" s="49" t="s">
        <v>1465</v>
      </c>
      <c r="M193" s="513" t="s">
        <v>4491</v>
      </c>
      <c r="N193" s="514" t="s">
        <v>1440</v>
      </c>
      <c r="O193" s="52" t="s">
        <v>3028</v>
      </c>
      <c r="P193" s="49">
        <v>1.8</v>
      </c>
      <c r="Q193" s="49">
        <v>153</v>
      </c>
    </row>
    <row r="194" spans="1:17">
      <c r="A194" s="42" t="s">
        <v>4498</v>
      </c>
      <c r="B194" s="42" t="s">
        <v>4499</v>
      </c>
      <c r="C194" s="43" t="s">
        <v>418</v>
      </c>
      <c r="D194" s="44">
        <v>20.99</v>
      </c>
      <c r="E194" s="44">
        <v>43.22</v>
      </c>
      <c r="F194" s="45" t="s">
        <v>1226</v>
      </c>
      <c r="G194" s="46" t="s">
        <v>4494</v>
      </c>
      <c r="H194" s="47" t="s">
        <v>4495</v>
      </c>
      <c r="I194" s="48" t="s">
        <v>2967</v>
      </c>
      <c r="J194" s="45">
        <v>0.11</v>
      </c>
      <c r="K194" s="45">
        <v>210</v>
      </c>
      <c r="L194" s="49" t="s">
        <v>1467</v>
      </c>
      <c r="M194" s="513" t="s">
        <v>4500</v>
      </c>
      <c r="N194" s="514" t="s">
        <v>1440</v>
      </c>
      <c r="O194" s="52" t="s">
        <v>3028</v>
      </c>
      <c r="P194" s="49">
        <v>1.91</v>
      </c>
      <c r="Q194" s="49">
        <v>153</v>
      </c>
    </row>
    <row r="195" spans="1:17">
      <c r="A195" s="42" t="s">
        <v>4501</v>
      </c>
      <c r="B195" s="42" t="s">
        <v>4502</v>
      </c>
      <c r="C195" s="43" t="s">
        <v>418</v>
      </c>
      <c r="D195" s="44">
        <v>26.24</v>
      </c>
      <c r="E195" s="44">
        <v>54.03</v>
      </c>
      <c r="F195" s="45" t="s">
        <v>1228</v>
      </c>
      <c r="G195" s="46" t="s">
        <v>4503</v>
      </c>
      <c r="H195" s="47" t="s">
        <v>418</v>
      </c>
      <c r="I195" s="48" t="s">
        <v>2967</v>
      </c>
      <c r="J195" s="45">
        <v>0.7</v>
      </c>
      <c r="K195" s="45">
        <v>210</v>
      </c>
      <c r="L195" s="49" t="s">
        <v>1467</v>
      </c>
      <c r="M195" s="513" t="s">
        <v>4500</v>
      </c>
      <c r="N195" s="514" t="s">
        <v>1440</v>
      </c>
      <c r="O195" s="52" t="s">
        <v>3027</v>
      </c>
      <c r="P195" s="49">
        <v>1.91</v>
      </c>
      <c r="Q195" s="49">
        <v>455</v>
      </c>
    </row>
    <row r="196" spans="1:17">
      <c r="A196" s="42" t="s">
        <v>4504</v>
      </c>
      <c r="B196" s="42" t="s">
        <v>4505</v>
      </c>
      <c r="C196" s="43" t="s">
        <v>418</v>
      </c>
      <c r="D196" s="44">
        <v>34.98</v>
      </c>
      <c r="E196" s="44">
        <v>72.04</v>
      </c>
      <c r="F196" s="45" t="s">
        <v>1228</v>
      </c>
      <c r="G196" s="46" t="s">
        <v>4503</v>
      </c>
      <c r="H196" s="47" t="s">
        <v>418</v>
      </c>
      <c r="I196" s="48" t="s">
        <v>3009</v>
      </c>
      <c r="J196" s="45">
        <v>0.63</v>
      </c>
      <c r="K196" s="45">
        <v>137</v>
      </c>
      <c r="L196" s="49" t="s">
        <v>1467</v>
      </c>
      <c r="M196" s="513" t="s">
        <v>4500</v>
      </c>
      <c r="N196" s="514" t="s">
        <v>1440</v>
      </c>
      <c r="O196" s="52" t="s">
        <v>3032</v>
      </c>
      <c r="P196" s="49">
        <v>1.91</v>
      </c>
      <c r="Q196" s="49">
        <v>117</v>
      </c>
    </row>
    <row r="197" spans="1:17">
      <c r="A197" s="42" t="s">
        <v>440</v>
      </c>
      <c r="B197" s="42" t="s">
        <v>4202</v>
      </c>
      <c r="C197" s="43" t="s">
        <v>4135</v>
      </c>
      <c r="D197" s="44">
        <v>3.8</v>
      </c>
      <c r="E197" s="44">
        <v>6.8</v>
      </c>
      <c r="F197" s="45" t="s">
        <v>1228</v>
      </c>
      <c r="G197" s="46" t="s">
        <v>4503</v>
      </c>
      <c r="H197" s="47" t="s">
        <v>418</v>
      </c>
      <c r="I197" s="48" t="s">
        <v>3008</v>
      </c>
      <c r="J197" s="45">
        <v>0.44</v>
      </c>
      <c r="K197" s="45">
        <v>372</v>
      </c>
      <c r="L197" s="49" t="s">
        <v>1467</v>
      </c>
      <c r="M197" s="513" t="s">
        <v>4500</v>
      </c>
      <c r="N197" s="514" t="s">
        <v>1440</v>
      </c>
      <c r="O197" s="52" t="s">
        <v>3033</v>
      </c>
      <c r="P197" s="49">
        <v>1.91</v>
      </c>
      <c r="Q197" s="49">
        <v>116</v>
      </c>
    </row>
    <row r="198" spans="1:17">
      <c r="A198" s="42" t="s">
        <v>4506</v>
      </c>
      <c r="B198" s="42" t="s">
        <v>4507</v>
      </c>
      <c r="C198" s="43" t="s">
        <v>4135</v>
      </c>
      <c r="D198" s="44">
        <v>4.56</v>
      </c>
      <c r="E198" s="44">
        <v>8.16</v>
      </c>
      <c r="F198" s="45" t="s">
        <v>1228</v>
      </c>
      <c r="G198" s="46" t="s">
        <v>4503</v>
      </c>
      <c r="H198" s="47" t="s">
        <v>418</v>
      </c>
      <c r="I198" s="48" t="s">
        <v>3010</v>
      </c>
      <c r="J198" s="45">
        <v>0.84</v>
      </c>
      <c r="K198" s="45">
        <v>202</v>
      </c>
      <c r="L198" s="49" t="s">
        <v>1469</v>
      </c>
      <c r="M198" s="513" t="s">
        <v>4508</v>
      </c>
      <c r="N198" s="514" t="s">
        <v>1440</v>
      </c>
      <c r="O198" s="52" t="s">
        <v>3028</v>
      </c>
      <c r="P198" s="49">
        <v>1.98</v>
      </c>
      <c r="Q198" s="49">
        <v>153</v>
      </c>
    </row>
    <row r="199" spans="1:17">
      <c r="A199" s="42" t="s">
        <v>4509</v>
      </c>
      <c r="B199" s="42" t="s">
        <v>4510</v>
      </c>
      <c r="C199" s="43" t="s">
        <v>4135</v>
      </c>
      <c r="D199" s="44">
        <v>5.7</v>
      </c>
      <c r="E199" s="44">
        <v>10.2</v>
      </c>
      <c r="F199" s="45" t="s">
        <v>1230</v>
      </c>
      <c r="G199" s="46" t="s">
        <v>4511</v>
      </c>
      <c r="H199" s="47" t="s">
        <v>4135</v>
      </c>
      <c r="I199" s="48" t="s">
        <v>3009</v>
      </c>
      <c r="J199" s="45">
        <v>0.1</v>
      </c>
      <c r="K199" s="45">
        <v>137</v>
      </c>
      <c r="L199" s="49" t="s">
        <v>1469</v>
      </c>
      <c r="M199" s="513" t="s">
        <v>4508</v>
      </c>
      <c r="N199" s="514" t="s">
        <v>1440</v>
      </c>
      <c r="O199" s="52" t="s">
        <v>3027</v>
      </c>
      <c r="P199" s="49">
        <v>1.98</v>
      </c>
      <c r="Q199" s="49">
        <v>455</v>
      </c>
    </row>
    <row r="200" spans="1:17">
      <c r="A200" s="42" t="s">
        <v>4512</v>
      </c>
      <c r="B200" s="42" t="s">
        <v>4513</v>
      </c>
      <c r="C200" s="43" t="s">
        <v>4135</v>
      </c>
      <c r="D200" s="44">
        <v>7.6</v>
      </c>
      <c r="E200" s="44">
        <v>13.6</v>
      </c>
      <c r="F200" s="45" t="s">
        <v>1230</v>
      </c>
      <c r="G200" s="46" t="s">
        <v>4511</v>
      </c>
      <c r="H200" s="47" t="s">
        <v>4135</v>
      </c>
      <c r="I200" s="48" t="s">
        <v>2967</v>
      </c>
      <c r="J200" s="45">
        <v>0.11</v>
      </c>
      <c r="K200" s="45">
        <v>210</v>
      </c>
      <c r="L200" s="49" t="s">
        <v>1469</v>
      </c>
      <c r="M200" s="513" t="s">
        <v>4508</v>
      </c>
      <c r="N200" s="514" t="s">
        <v>1440</v>
      </c>
      <c r="O200" s="52" t="s">
        <v>3032</v>
      </c>
      <c r="P200" s="49">
        <v>1.98</v>
      </c>
      <c r="Q200" s="49">
        <v>117</v>
      </c>
    </row>
    <row r="201" spans="1:17">
      <c r="A201" s="42" t="s">
        <v>442</v>
      </c>
      <c r="B201" s="42" t="s">
        <v>443</v>
      </c>
      <c r="C201" s="43" t="s">
        <v>444</v>
      </c>
      <c r="D201" s="44">
        <v>0.1</v>
      </c>
      <c r="E201" s="44">
        <v>0.2</v>
      </c>
      <c r="F201" s="45" t="s">
        <v>1230</v>
      </c>
      <c r="G201" s="46" t="s">
        <v>4511</v>
      </c>
      <c r="H201" s="47" t="s">
        <v>4135</v>
      </c>
      <c r="I201" s="48" t="s">
        <v>3011</v>
      </c>
      <c r="J201" s="45">
        <v>0.17</v>
      </c>
      <c r="K201" s="45">
        <v>202</v>
      </c>
      <c r="L201" s="49" t="s">
        <v>1469</v>
      </c>
      <c r="M201" s="513" t="s">
        <v>4508</v>
      </c>
      <c r="N201" s="514" t="s">
        <v>1440</v>
      </c>
      <c r="O201" s="52" t="s">
        <v>3033</v>
      </c>
      <c r="P201" s="49">
        <v>1.98</v>
      </c>
      <c r="Q201" s="49">
        <v>116</v>
      </c>
    </row>
    <row r="202" spans="1:17">
      <c r="A202" s="42" t="s">
        <v>445</v>
      </c>
      <c r="B202" s="42" t="s">
        <v>446</v>
      </c>
      <c r="C202" s="43" t="s">
        <v>444</v>
      </c>
      <c r="D202" s="44">
        <v>0.05</v>
      </c>
      <c r="E202" s="44">
        <v>0.1</v>
      </c>
      <c r="F202" s="45" t="s">
        <v>1230</v>
      </c>
      <c r="G202" s="46" t="s">
        <v>4511</v>
      </c>
      <c r="H202" s="47" t="s">
        <v>4135</v>
      </c>
      <c r="I202" s="48" t="s">
        <v>3008</v>
      </c>
      <c r="J202" s="45">
        <v>0.08</v>
      </c>
      <c r="K202" s="45">
        <v>372</v>
      </c>
      <c r="L202" s="49" t="s">
        <v>1471</v>
      </c>
      <c r="M202" s="513" t="s">
        <v>4514</v>
      </c>
      <c r="N202" s="514" t="s">
        <v>1440</v>
      </c>
      <c r="O202" s="52" t="s">
        <v>3033</v>
      </c>
      <c r="P202" s="49">
        <v>2.09</v>
      </c>
      <c r="Q202" s="49">
        <v>116</v>
      </c>
    </row>
    <row r="203" spans="1:17">
      <c r="A203" s="42" t="s">
        <v>447</v>
      </c>
      <c r="B203" s="42" t="s">
        <v>448</v>
      </c>
      <c r="C203" s="43" t="s">
        <v>444</v>
      </c>
      <c r="D203" s="44">
        <v>0.08</v>
      </c>
      <c r="E203" s="44">
        <v>0.15</v>
      </c>
      <c r="F203" s="45" t="s">
        <v>1232</v>
      </c>
      <c r="G203" s="46" t="s">
        <v>4515</v>
      </c>
      <c r="H203" s="47" t="s">
        <v>260</v>
      </c>
      <c r="I203" s="48" t="s">
        <v>2973</v>
      </c>
      <c r="J203" s="45">
        <v>0.2</v>
      </c>
      <c r="K203" s="45">
        <v>1007</v>
      </c>
      <c r="L203" s="49" t="s">
        <v>1471</v>
      </c>
      <c r="M203" s="513" t="s">
        <v>4514</v>
      </c>
      <c r="N203" s="514" t="s">
        <v>1440</v>
      </c>
      <c r="O203" s="52" t="s">
        <v>3027</v>
      </c>
      <c r="P203" s="49">
        <v>2.09</v>
      </c>
      <c r="Q203" s="49">
        <v>455</v>
      </c>
    </row>
    <row r="204" spans="1:17">
      <c r="A204" s="42" t="s">
        <v>449</v>
      </c>
      <c r="B204" s="42" t="s">
        <v>450</v>
      </c>
      <c r="C204" s="43" t="s">
        <v>444</v>
      </c>
      <c r="D204" s="44">
        <v>1</v>
      </c>
      <c r="E204" s="44">
        <v>2</v>
      </c>
      <c r="F204" s="45" t="s">
        <v>1232</v>
      </c>
      <c r="G204" s="46" t="s">
        <v>4515</v>
      </c>
      <c r="H204" s="47" t="s">
        <v>260</v>
      </c>
      <c r="I204" s="48" t="s">
        <v>3012</v>
      </c>
      <c r="J204" s="45">
        <v>0.2</v>
      </c>
      <c r="K204" s="45">
        <v>516</v>
      </c>
      <c r="L204" s="49" t="s">
        <v>1471</v>
      </c>
      <c r="M204" s="513" t="s">
        <v>4514</v>
      </c>
      <c r="N204" s="514" t="s">
        <v>1440</v>
      </c>
      <c r="O204" s="52" t="s">
        <v>3032</v>
      </c>
      <c r="P204" s="49">
        <v>2.09</v>
      </c>
      <c r="Q204" s="49">
        <v>117</v>
      </c>
    </row>
    <row r="205" spans="1:17">
      <c r="A205" s="42" t="s">
        <v>451</v>
      </c>
      <c r="B205" s="42" t="s">
        <v>452</v>
      </c>
      <c r="C205" s="43" t="s">
        <v>444</v>
      </c>
      <c r="D205" s="44">
        <v>0.6</v>
      </c>
      <c r="E205" s="44">
        <v>0.2</v>
      </c>
      <c r="F205" s="45" t="s">
        <v>1232</v>
      </c>
      <c r="G205" s="46" t="s">
        <v>4515</v>
      </c>
      <c r="H205" s="47" t="s">
        <v>260</v>
      </c>
      <c r="I205" s="48" t="s">
        <v>3004</v>
      </c>
      <c r="J205" s="45">
        <v>0.2</v>
      </c>
      <c r="K205" s="45">
        <v>372</v>
      </c>
      <c r="L205" s="49" t="s">
        <v>1471</v>
      </c>
      <c r="M205" s="513" t="s">
        <v>4514</v>
      </c>
      <c r="N205" s="514" t="s">
        <v>1440</v>
      </c>
      <c r="O205" s="52" t="s">
        <v>3028</v>
      </c>
      <c r="P205" s="49">
        <v>2.09</v>
      </c>
      <c r="Q205" s="49">
        <v>153</v>
      </c>
    </row>
    <row r="206" spans="1:17">
      <c r="A206" s="42" t="s">
        <v>453</v>
      </c>
      <c r="B206" s="42" t="s">
        <v>4516</v>
      </c>
      <c r="C206" s="43" t="s">
        <v>444</v>
      </c>
      <c r="D206" s="44">
        <v>0.03</v>
      </c>
      <c r="E206" s="44">
        <v>0.1</v>
      </c>
      <c r="F206" s="45" t="s">
        <v>1234</v>
      </c>
      <c r="G206" s="46" t="s">
        <v>4517</v>
      </c>
      <c r="H206" s="47" t="s">
        <v>260</v>
      </c>
      <c r="I206" s="48" t="s">
        <v>3004</v>
      </c>
      <c r="J206" s="45">
        <v>0.23</v>
      </c>
      <c r="K206" s="45">
        <v>372</v>
      </c>
      <c r="L206" s="49" t="s">
        <v>1473</v>
      </c>
      <c r="M206" s="513" t="s">
        <v>4518</v>
      </c>
      <c r="N206" s="514" t="s">
        <v>1440</v>
      </c>
      <c r="O206" s="52" t="s">
        <v>3027</v>
      </c>
      <c r="P206" s="49">
        <v>2.23</v>
      </c>
      <c r="Q206" s="49">
        <v>455</v>
      </c>
    </row>
    <row r="207" spans="1:17">
      <c r="A207" s="42" t="s">
        <v>455</v>
      </c>
      <c r="B207" s="42" t="s">
        <v>4519</v>
      </c>
      <c r="C207" s="43" t="s">
        <v>444</v>
      </c>
      <c r="D207" s="44">
        <v>0.01</v>
      </c>
      <c r="E207" s="44">
        <v>0.1</v>
      </c>
      <c r="F207" s="45" t="s">
        <v>1234</v>
      </c>
      <c r="G207" s="46" t="s">
        <v>4517</v>
      </c>
      <c r="H207" s="47" t="s">
        <v>260</v>
      </c>
      <c r="I207" s="48" t="s">
        <v>2973</v>
      </c>
      <c r="J207" s="45">
        <v>0.23</v>
      </c>
      <c r="K207" s="45">
        <v>1007</v>
      </c>
      <c r="L207" s="49" t="s">
        <v>1473</v>
      </c>
      <c r="M207" s="513" t="s">
        <v>4518</v>
      </c>
      <c r="N207" s="514" t="s">
        <v>1440</v>
      </c>
      <c r="O207" s="52" t="s">
        <v>3033</v>
      </c>
      <c r="P207" s="49">
        <v>2.23</v>
      </c>
      <c r="Q207" s="49">
        <v>116</v>
      </c>
    </row>
    <row r="208" spans="1:17">
      <c r="A208" s="42" t="s">
        <v>457</v>
      </c>
      <c r="B208" s="42" t="s">
        <v>4520</v>
      </c>
      <c r="C208" s="43" t="s">
        <v>4075</v>
      </c>
      <c r="D208" s="44">
        <v>1.5</v>
      </c>
      <c r="E208" s="44">
        <v>2.5</v>
      </c>
      <c r="F208" s="45" t="s">
        <v>1234</v>
      </c>
      <c r="G208" s="46" t="s">
        <v>4517</v>
      </c>
      <c r="H208" s="47" t="s">
        <v>260</v>
      </c>
      <c r="I208" s="48" t="s">
        <v>3012</v>
      </c>
      <c r="J208" s="45">
        <v>0.23</v>
      </c>
      <c r="K208" s="45">
        <v>516</v>
      </c>
      <c r="L208" s="49" t="s">
        <v>1473</v>
      </c>
      <c r="M208" s="513" t="s">
        <v>4518</v>
      </c>
      <c r="N208" s="514" t="s">
        <v>1440</v>
      </c>
      <c r="O208" s="52" t="s">
        <v>3032</v>
      </c>
      <c r="P208" s="49">
        <v>2.23</v>
      </c>
      <c r="Q208" s="49">
        <v>117</v>
      </c>
    </row>
    <row r="209" spans="1:17">
      <c r="A209" s="42" t="s">
        <v>459</v>
      </c>
      <c r="B209" s="42" t="s">
        <v>4521</v>
      </c>
      <c r="C209" s="43" t="s">
        <v>316</v>
      </c>
      <c r="D209" s="44">
        <v>2</v>
      </c>
      <c r="E209" s="44">
        <v>15</v>
      </c>
      <c r="F209" s="45" t="s">
        <v>1236</v>
      </c>
      <c r="G209" s="46" t="s">
        <v>4522</v>
      </c>
      <c r="H209" s="47" t="s">
        <v>260</v>
      </c>
      <c r="I209" s="48" t="s">
        <v>3004</v>
      </c>
      <c r="J209" s="45">
        <v>0.26</v>
      </c>
      <c r="K209" s="45">
        <v>372</v>
      </c>
      <c r="L209" s="49" t="s">
        <v>1473</v>
      </c>
      <c r="M209" s="513" t="s">
        <v>4518</v>
      </c>
      <c r="N209" s="514" t="s">
        <v>1440</v>
      </c>
      <c r="O209" s="52" t="s">
        <v>3028</v>
      </c>
      <c r="P209" s="49">
        <v>2.23</v>
      </c>
      <c r="Q209" s="49">
        <v>153</v>
      </c>
    </row>
    <row r="210" spans="1:17">
      <c r="A210" s="42" t="s">
        <v>461</v>
      </c>
      <c r="B210" s="42" t="s">
        <v>4523</v>
      </c>
      <c r="C210" s="43" t="s">
        <v>316</v>
      </c>
      <c r="D210" s="44">
        <v>2</v>
      </c>
      <c r="E210" s="44">
        <v>10</v>
      </c>
      <c r="F210" s="45" t="s">
        <v>1236</v>
      </c>
      <c r="G210" s="46" t="s">
        <v>4522</v>
      </c>
      <c r="H210" s="47" t="s">
        <v>260</v>
      </c>
      <c r="I210" s="48" t="s">
        <v>2973</v>
      </c>
      <c r="J210" s="45">
        <v>0.26</v>
      </c>
      <c r="K210" s="45">
        <v>1007</v>
      </c>
      <c r="L210" s="49" t="s">
        <v>1475</v>
      </c>
      <c r="M210" s="513" t="s">
        <v>4524</v>
      </c>
      <c r="N210" s="514" t="s">
        <v>1440</v>
      </c>
      <c r="O210" s="52" t="s">
        <v>3028</v>
      </c>
      <c r="P210" s="49">
        <v>2.34</v>
      </c>
      <c r="Q210" s="49">
        <v>153</v>
      </c>
    </row>
    <row r="211" spans="1:17">
      <c r="A211" s="42" t="s">
        <v>463</v>
      </c>
      <c r="B211" s="42" t="s">
        <v>4525</v>
      </c>
      <c r="C211" s="43" t="s">
        <v>316</v>
      </c>
      <c r="D211" s="44">
        <v>2</v>
      </c>
      <c r="E211" s="44">
        <v>13</v>
      </c>
      <c r="F211" s="45" t="s">
        <v>1236</v>
      </c>
      <c r="G211" s="46" t="s">
        <v>4522</v>
      </c>
      <c r="H211" s="47" t="s">
        <v>260</v>
      </c>
      <c r="I211" s="48" t="s">
        <v>3013</v>
      </c>
      <c r="J211" s="45">
        <v>0.26</v>
      </c>
      <c r="K211" s="45">
        <v>516</v>
      </c>
      <c r="L211" s="49" t="s">
        <v>1475</v>
      </c>
      <c r="M211" s="513" t="s">
        <v>4524</v>
      </c>
      <c r="N211" s="514" t="s">
        <v>1440</v>
      </c>
      <c r="O211" s="52" t="s">
        <v>3027</v>
      </c>
      <c r="P211" s="49">
        <v>2.34</v>
      </c>
      <c r="Q211" s="49">
        <v>455</v>
      </c>
    </row>
    <row r="212" spans="1:17">
      <c r="A212" s="42" t="s">
        <v>465</v>
      </c>
      <c r="B212" s="42" t="s">
        <v>466</v>
      </c>
      <c r="C212" s="43" t="s">
        <v>444</v>
      </c>
      <c r="D212" s="44">
        <v>0.05</v>
      </c>
      <c r="E212" s="44">
        <v>0.1</v>
      </c>
      <c r="F212" s="45" t="s">
        <v>1238</v>
      </c>
      <c r="G212" s="46" t="s">
        <v>4526</v>
      </c>
      <c r="H212" s="47" t="s">
        <v>260</v>
      </c>
      <c r="I212" s="48" t="s">
        <v>3007</v>
      </c>
      <c r="J212" s="45">
        <v>0.29</v>
      </c>
      <c r="K212" s="45">
        <v>516</v>
      </c>
      <c r="L212" s="49" t="s">
        <v>1475</v>
      </c>
      <c r="M212" s="513" t="s">
        <v>4524</v>
      </c>
      <c r="N212" s="514" t="s">
        <v>1440</v>
      </c>
      <c r="O212" s="52" t="s">
        <v>3032</v>
      </c>
      <c r="P212" s="49">
        <v>2.34</v>
      </c>
      <c r="Q212" s="49">
        <v>117</v>
      </c>
    </row>
    <row r="213" spans="1:17">
      <c r="A213" s="42" t="s">
        <v>467</v>
      </c>
      <c r="B213" s="42" t="s">
        <v>4527</v>
      </c>
      <c r="C213" s="43" t="s">
        <v>4528</v>
      </c>
      <c r="D213" s="44">
        <v>1</v>
      </c>
      <c r="E213" s="44">
        <v>2.58</v>
      </c>
      <c r="F213" s="45" t="s">
        <v>1238</v>
      </c>
      <c r="G213" s="46" t="s">
        <v>4526</v>
      </c>
      <c r="H213" s="47" t="s">
        <v>260</v>
      </c>
      <c r="I213" s="48" t="s">
        <v>2973</v>
      </c>
      <c r="J213" s="45">
        <v>0.29</v>
      </c>
      <c r="K213" s="45">
        <v>1007</v>
      </c>
      <c r="L213" s="49" t="s">
        <v>1475</v>
      </c>
      <c r="M213" s="513" t="s">
        <v>4524</v>
      </c>
      <c r="N213" s="514" t="s">
        <v>1440</v>
      </c>
      <c r="O213" s="52" t="s">
        <v>3033</v>
      </c>
      <c r="P213" s="49">
        <v>2.34</v>
      </c>
      <c r="Q213" s="49">
        <v>116</v>
      </c>
    </row>
    <row r="214" spans="1:17">
      <c r="A214" s="42" t="s">
        <v>470</v>
      </c>
      <c r="B214" s="42" t="s">
        <v>4529</v>
      </c>
      <c r="C214" s="43" t="s">
        <v>4528</v>
      </c>
      <c r="D214" s="44">
        <v>0.2</v>
      </c>
      <c r="E214" s="44">
        <v>0.5</v>
      </c>
      <c r="F214" s="45" t="s">
        <v>1238</v>
      </c>
      <c r="G214" s="46" t="s">
        <v>4526</v>
      </c>
      <c r="H214" s="47" t="s">
        <v>260</v>
      </c>
      <c r="I214" s="48" t="s">
        <v>3006</v>
      </c>
      <c r="J214" s="45">
        <v>0.29</v>
      </c>
      <c r="K214" s="45">
        <v>372</v>
      </c>
      <c r="L214" s="49" t="s">
        <v>1477</v>
      </c>
      <c r="M214" s="513" t="s">
        <v>4530</v>
      </c>
      <c r="N214" s="514" t="s">
        <v>1440</v>
      </c>
      <c r="O214" s="52" t="s">
        <v>3028</v>
      </c>
      <c r="P214" s="49">
        <v>2.45</v>
      </c>
      <c r="Q214" s="49">
        <v>153</v>
      </c>
    </row>
    <row r="215" spans="1:17">
      <c r="A215" s="42" t="s">
        <v>472</v>
      </c>
      <c r="B215" s="42" t="s">
        <v>473</v>
      </c>
      <c r="C215" s="43" t="s">
        <v>4528</v>
      </c>
      <c r="D215" s="44">
        <v>0.9</v>
      </c>
      <c r="E215" s="44">
        <v>2.1</v>
      </c>
      <c r="F215" s="45" t="s">
        <v>1240</v>
      </c>
      <c r="G215" s="46" t="s">
        <v>4531</v>
      </c>
      <c r="H215" s="47" t="s">
        <v>260</v>
      </c>
      <c r="I215" s="48" t="s">
        <v>3014</v>
      </c>
      <c r="J215" s="45">
        <v>0.32</v>
      </c>
      <c r="K215" s="45">
        <v>516</v>
      </c>
      <c r="L215" s="49" t="s">
        <v>1477</v>
      </c>
      <c r="M215" s="513" t="s">
        <v>4530</v>
      </c>
      <c r="N215" s="514" t="s">
        <v>1440</v>
      </c>
      <c r="O215" s="52" t="s">
        <v>3032</v>
      </c>
      <c r="P215" s="49">
        <v>2.45</v>
      </c>
      <c r="Q215" s="49">
        <v>117</v>
      </c>
    </row>
    <row r="216" spans="1:17">
      <c r="A216" s="42" t="s">
        <v>474</v>
      </c>
      <c r="B216" s="42" t="s">
        <v>4532</v>
      </c>
      <c r="C216" s="43" t="s">
        <v>4528</v>
      </c>
      <c r="D216" s="44">
        <v>2</v>
      </c>
      <c r="E216" s="44">
        <v>5.16</v>
      </c>
      <c r="F216" s="45" t="s">
        <v>1240</v>
      </c>
      <c r="G216" s="46" t="s">
        <v>4531</v>
      </c>
      <c r="H216" s="47" t="s">
        <v>260</v>
      </c>
      <c r="I216" s="48" t="s">
        <v>3004</v>
      </c>
      <c r="J216" s="45">
        <v>0.32</v>
      </c>
      <c r="K216" s="45">
        <v>372</v>
      </c>
      <c r="L216" s="49" t="s">
        <v>1477</v>
      </c>
      <c r="M216" s="513" t="s">
        <v>4530</v>
      </c>
      <c r="N216" s="514" t="s">
        <v>1440</v>
      </c>
      <c r="O216" s="52" t="s">
        <v>3033</v>
      </c>
      <c r="P216" s="49">
        <v>2.45</v>
      </c>
      <c r="Q216" s="49">
        <v>116</v>
      </c>
    </row>
    <row r="217" spans="1:17">
      <c r="A217" s="42" t="s">
        <v>476</v>
      </c>
      <c r="B217" s="42" t="s">
        <v>4533</v>
      </c>
      <c r="C217" s="43" t="s">
        <v>305</v>
      </c>
      <c r="D217" s="44">
        <v>0.06</v>
      </c>
      <c r="E217" s="44">
        <v>0.12</v>
      </c>
      <c r="F217" s="45" t="s">
        <v>1240</v>
      </c>
      <c r="G217" s="46" t="s">
        <v>4531</v>
      </c>
      <c r="H217" s="47" t="s">
        <v>260</v>
      </c>
      <c r="I217" s="48" t="s">
        <v>2973</v>
      </c>
      <c r="J217" s="45">
        <v>0.32</v>
      </c>
      <c r="K217" s="45">
        <v>1007</v>
      </c>
      <c r="L217" s="49" t="s">
        <v>1477</v>
      </c>
      <c r="M217" s="513" t="s">
        <v>4530</v>
      </c>
      <c r="N217" s="514" t="s">
        <v>1440</v>
      </c>
      <c r="O217" s="52" t="s">
        <v>3027</v>
      </c>
      <c r="P217" s="49">
        <v>2.45</v>
      </c>
      <c r="Q217" s="49">
        <v>455</v>
      </c>
    </row>
    <row r="218" spans="1:17">
      <c r="A218" s="42" t="s">
        <v>478</v>
      </c>
      <c r="B218" s="42" t="s">
        <v>4534</v>
      </c>
      <c r="C218" s="43" t="s">
        <v>305</v>
      </c>
      <c r="D218" s="44">
        <v>0.07</v>
      </c>
      <c r="E218" s="44">
        <v>0.14</v>
      </c>
      <c r="F218" s="45" t="s">
        <v>1242</v>
      </c>
      <c r="G218" s="46" t="s">
        <v>4535</v>
      </c>
      <c r="H218" s="47" t="s">
        <v>260</v>
      </c>
      <c r="I218" s="48" t="s">
        <v>2973</v>
      </c>
      <c r="J218" s="45">
        <v>0.23</v>
      </c>
      <c r="K218" s="45">
        <v>1007</v>
      </c>
      <c r="L218" s="49" t="s">
        <v>1479</v>
      </c>
      <c r="M218" s="513" t="s">
        <v>4536</v>
      </c>
      <c r="N218" s="514" t="s">
        <v>1440</v>
      </c>
      <c r="O218" s="52" t="s">
        <v>3028</v>
      </c>
      <c r="P218" s="49">
        <v>2.52</v>
      </c>
      <c r="Q218" s="49">
        <v>153</v>
      </c>
    </row>
    <row r="219" spans="1:17">
      <c r="A219" s="42" t="s">
        <v>480</v>
      </c>
      <c r="B219" s="42" t="s">
        <v>4537</v>
      </c>
      <c r="C219" s="43" t="s">
        <v>305</v>
      </c>
      <c r="D219" s="44">
        <v>0.09</v>
      </c>
      <c r="E219" s="44">
        <v>0.18</v>
      </c>
      <c r="F219" s="45" t="s">
        <v>1242</v>
      </c>
      <c r="G219" s="46" t="s">
        <v>4535</v>
      </c>
      <c r="H219" s="47" t="s">
        <v>260</v>
      </c>
      <c r="I219" s="48" t="s">
        <v>3012</v>
      </c>
      <c r="J219" s="45">
        <v>0.23</v>
      </c>
      <c r="K219" s="45">
        <v>516</v>
      </c>
      <c r="L219" s="49" t="s">
        <v>1479</v>
      </c>
      <c r="M219" s="513" t="s">
        <v>4536</v>
      </c>
      <c r="N219" s="514" t="s">
        <v>1440</v>
      </c>
      <c r="O219" s="52" t="s">
        <v>3027</v>
      </c>
      <c r="P219" s="49">
        <v>2.52</v>
      </c>
      <c r="Q219" s="49">
        <v>455</v>
      </c>
    </row>
    <row r="220" spans="1:17">
      <c r="A220" s="42" t="s">
        <v>482</v>
      </c>
      <c r="B220" s="42" t="s">
        <v>4538</v>
      </c>
      <c r="C220" s="43" t="s">
        <v>484</v>
      </c>
      <c r="D220" s="44">
        <v>0.1</v>
      </c>
      <c r="E220" s="44">
        <v>0.5</v>
      </c>
      <c r="F220" s="45" t="s">
        <v>1242</v>
      </c>
      <c r="G220" s="46" t="s">
        <v>4535</v>
      </c>
      <c r="H220" s="47" t="s">
        <v>260</v>
      </c>
      <c r="I220" s="48" t="s">
        <v>3004</v>
      </c>
      <c r="J220" s="45">
        <v>0.23</v>
      </c>
      <c r="K220" s="45">
        <v>372</v>
      </c>
      <c r="L220" s="49" t="s">
        <v>1479</v>
      </c>
      <c r="M220" s="513" t="s">
        <v>4536</v>
      </c>
      <c r="N220" s="514" t="s">
        <v>1440</v>
      </c>
      <c r="O220" s="52" t="s">
        <v>3033</v>
      </c>
      <c r="P220" s="49">
        <v>2.52</v>
      </c>
      <c r="Q220" s="49">
        <v>116</v>
      </c>
    </row>
    <row r="221" spans="1:17">
      <c r="A221" s="42" t="s">
        <v>485</v>
      </c>
      <c r="B221" s="42" t="s">
        <v>486</v>
      </c>
      <c r="C221" s="43" t="s">
        <v>484</v>
      </c>
      <c r="D221" s="44">
        <v>0.26</v>
      </c>
      <c r="E221" s="44">
        <v>0.52</v>
      </c>
      <c r="F221" s="45" t="s">
        <v>1244</v>
      </c>
      <c r="G221" s="46" t="s">
        <v>4539</v>
      </c>
      <c r="H221" s="47" t="s">
        <v>260</v>
      </c>
      <c r="I221" s="48" t="s">
        <v>3004</v>
      </c>
      <c r="J221" s="45">
        <v>0.27</v>
      </c>
      <c r="K221" s="45">
        <v>372</v>
      </c>
      <c r="L221" s="49" t="s">
        <v>1479</v>
      </c>
      <c r="M221" s="513" t="s">
        <v>4536</v>
      </c>
      <c r="N221" s="514" t="s">
        <v>1440</v>
      </c>
      <c r="O221" s="52" t="s">
        <v>3032</v>
      </c>
      <c r="P221" s="49">
        <v>2.52</v>
      </c>
      <c r="Q221" s="49">
        <v>117</v>
      </c>
    </row>
    <row r="222" spans="1:17">
      <c r="A222" s="42" t="s">
        <v>487</v>
      </c>
      <c r="B222" s="42" t="s">
        <v>4540</v>
      </c>
      <c r="C222" s="43" t="s">
        <v>190</v>
      </c>
      <c r="D222" s="44">
        <v>0.7</v>
      </c>
      <c r="E222" s="44">
        <v>0.3</v>
      </c>
      <c r="F222" s="45" t="s">
        <v>1244</v>
      </c>
      <c r="G222" s="46" t="s">
        <v>4539</v>
      </c>
      <c r="H222" s="47" t="s">
        <v>260</v>
      </c>
      <c r="I222" s="48" t="s">
        <v>3012</v>
      </c>
      <c r="J222" s="45">
        <v>0.27</v>
      </c>
      <c r="K222" s="45">
        <v>516</v>
      </c>
      <c r="L222" s="49" t="s">
        <v>1481</v>
      </c>
      <c r="M222" s="513" t="s">
        <v>4541</v>
      </c>
      <c r="N222" s="514" t="s">
        <v>1440</v>
      </c>
      <c r="O222" s="52" t="s">
        <v>3028</v>
      </c>
      <c r="P222" s="49">
        <v>2.59</v>
      </c>
      <c r="Q222" s="49">
        <v>153</v>
      </c>
    </row>
    <row r="223" spans="1:17">
      <c r="A223" s="42" t="s">
        <v>489</v>
      </c>
      <c r="B223" s="42" t="s">
        <v>490</v>
      </c>
      <c r="C223" s="43" t="s">
        <v>316</v>
      </c>
      <c r="D223" s="44">
        <v>0.5</v>
      </c>
      <c r="E223" s="44">
        <v>0</v>
      </c>
      <c r="F223" s="45" t="s">
        <v>1244</v>
      </c>
      <c r="G223" s="46" t="s">
        <v>4539</v>
      </c>
      <c r="H223" s="47" t="s">
        <v>260</v>
      </c>
      <c r="I223" s="48" t="s">
        <v>2973</v>
      </c>
      <c r="J223" s="45">
        <v>0.27</v>
      </c>
      <c r="K223" s="45">
        <v>1007</v>
      </c>
      <c r="L223" s="49" t="s">
        <v>1481</v>
      </c>
      <c r="M223" s="513" t="s">
        <v>4541</v>
      </c>
      <c r="N223" s="514" t="s">
        <v>1440</v>
      </c>
      <c r="O223" s="52" t="s">
        <v>3032</v>
      </c>
      <c r="P223" s="49">
        <v>2.59</v>
      </c>
      <c r="Q223" s="49">
        <v>117</v>
      </c>
    </row>
    <row r="224" spans="1:17">
      <c r="A224" s="42" t="s">
        <v>491</v>
      </c>
      <c r="B224" s="42" t="s">
        <v>4542</v>
      </c>
      <c r="C224" s="43" t="s">
        <v>316</v>
      </c>
      <c r="D224" s="44">
        <v>2.2</v>
      </c>
      <c r="E224" s="44">
        <v>8.25</v>
      </c>
      <c r="F224" s="45" t="s">
        <v>1246</v>
      </c>
      <c r="G224" s="46" t="s">
        <v>4543</v>
      </c>
      <c r="H224" s="47" t="s">
        <v>260</v>
      </c>
      <c r="I224" s="48" t="s">
        <v>3012</v>
      </c>
      <c r="J224" s="45">
        <v>0.3</v>
      </c>
      <c r="K224" s="45">
        <v>516</v>
      </c>
      <c r="L224" s="49" t="s">
        <v>1481</v>
      </c>
      <c r="M224" s="513" t="s">
        <v>4541</v>
      </c>
      <c r="N224" s="514" t="s">
        <v>1440</v>
      </c>
      <c r="O224" s="52" t="s">
        <v>3027</v>
      </c>
      <c r="P224" s="49">
        <v>2.59</v>
      </c>
      <c r="Q224" s="49">
        <v>455</v>
      </c>
    </row>
    <row r="225" spans="1:17">
      <c r="A225" s="42" t="s">
        <v>493</v>
      </c>
      <c r="B225" s="42" t="s">
        <v>4090</v>
      </c>
      <c r="C225" s="43" t="s">
        <v>316</v>
      </c>
      <c r="D225" s="44">
        <v>4</v>
      </c>
      <c r="E225" s="44">
        <v>15</v>
      </c>
      <c r="F225" s="45" t="s">
        <v>1246</v>
      </c>
      <c r="G225" s="46" t="s">
        <v>4543</v>
      </c>
      <c r="H225" s="47" t="s">
        <v>260</v>
      </c>
      <c r="I225" s="48" t="s">
        <v>3004</v>
      </c>
      <c r="J225" s="45">
        <v>0.3</v>
      </c>
      <c r="K225" s="45">
        <v>372</v>
      </c>
      <c r="L225" s="49" t="s">
        <v>1481</v>
      </c>
      <c r="M225" s="513" t="s">
        <v>4541</v>
      </c>
      <c r="N225" s="514" t="s">
        <v>1440</v>
      </c>
      <c r="O225" s="52" t="s">
        <v>3033</v>
      </c>
      <c r="P225" s="49">
        <v>2.59</v>
      </c>
      <c r="Q225" s="49">
        <v>116</v>
      </c>
    </row>
    <row r="226" spans="1:17">
      <c r="A226" s="42" t="s">
        <v>495</v>
      </c>
      <c r="B226" s="42" t="s">
        <v>4544</v>
      </c>
      <c r="C226" s="43" t="s">
        <v>418</v>
      </c>
      <c r="D226" s="44">
        <v>3</v>
      </c>
      <c r="E226" s="44">
        <v>17</v>
      </c>
      <c r="F226" s="45" t="s">
        <v>1246</v>
      </c>
      <c r="G226" s="46" t="s">
        <v>4543</v>
      </c>
      <c r="H226" s="47" t="s">
        <v>260</v>
      </c>
      <c r="I226" s="48" t="s">
        <v>2973</v>
      </c>
      <c r="J226" s="45">
        <v>0.3</v>
      </c>
      <c r="K226" s="45">
        <v>1007</v>
      </c>
      <c r="L226" s="49" t="s">
        <v>1483</v>
      </c>
      <c r="M226" s="513" t="s">
        <v>4545</v>
      </c>
      <c r="N226" s="514" t="s">
        <v>1440</v>
      </c>
      <c r="O226" s="52" t="s">
        <v>3033</v>
      </c>
      <c r="P226" s="49">
        <v>2.63</v>
      </c>
      <c r="Q226" s="49">
        <v>116</v>
      </c>
    </row>
    <row r="227" spans="1:17">
      <c r="A227" s="42" t="s">
        <v>497</v>
      </c>
      <c r="B227" s="42" t="s">
        <v>4546</v>
      </c>
      <c r="C227" s="43" t="s">
        <v>418</v>
      </c>
      <c r="D227" s="44">
        <v>5</v>
      </c>
      <c r="E227" s="44">
        <v>10</v>
      </c>
      <c r="F227" s="45" t="s">
        <v>1248</v>
      </c>
      <c r="G227" s="46" t="s">
        <v>4547</v>
      </c>
      <c r="H227" s="47" t="s">
        <v>260</v>
      </c>
      <c r="I227" s="48" t="s">
        <v>3012</v>
      </c>
      <c r="J227" s="45">
        <v>0.33</v>
      </c>
      <c r="K227" s="45">
        <v>516</v>
      </c>
      <c r="L227" s="49" t="s">
        <v>1483</v>
      </c>
      <c r="M227" s="513" t="s">
        <v>4545</v>
      </c>
      <c r="N227" s="514" t="s">
        <v>1440</v>
      </c>
      <c r="O227" s="52" t="s">
        <v>3028</v>
      </c>
      <c r="P227" s="49">
        <v>2.63</v>
      </c>
      <c r="Q227" s="49">
        <v>153</v>
      </c>
    </row>
    <row r="228" spans="1:17">
      <c r="A228" s="42" t="s">
        <v>499</v>
      </c>
      <c r="B228" s="42" t="s">
        <v>4548</v>
      </c>
      <c r="C228" s="43" t="s">
        <v>418</v>
      </c>
      <c r="D228" s="44">
        <v>42</v>
      </c>
      <c r="E228" s="44">
        <v>30</v>
      </c>
      <c r="F228" s="45" t="s">
        <v>1248</v>
      </c>
      <c r="G228" s="46" t="s">
        <v>4547</v>
      </c>
      <c r="H228" s="47" t="s">
        <v>260</v>
      </c>
      <c r="I228" s="48" t="s">
        <v>2973</v>
      </c>
      <c r="J228" s="45">
        <v>0.33</v>
      </c>
      <c r="K228" s="45">
        <v>1007</v>
      </c>
      <c r="L228" s="49" t="s">
        <v>1483</v>
      </c>
      <c r="M228" s="513" t="s">
        <v>4545</v>
      </c>
      <c r="N228" s="514" t="s">
        <v>1440</v>
      </c>
      <c r="O228" s="52" t="s">
        <v>3027</v>
      </c>
      <c r="P228" s="49">
        <v>2.63</v>
      </c>
      <c r="Q228" s="49">
        <v>455</v>
      </c>
    </row>
    <row r="229" spans="1:17">
      <c r="A229" s="42" t="s">
        <v>501</v>
      </c>
      <c r="B229" s="42" t="s">
        <v>4549</v>
      </c>
      <c r="C229" s="43" t="s">
        <v>418</v>
      </c>
      <c r="D229" s="44">
        <v>30</v>
      </c>
      <c r="E229" s="44">
        <v>15</v>
      </c>
      <c r="F229" s="45" t="s">
        <v>1248</v>
      </c>
      <c r="G229" s="46" t="s">
        <v>4547</v>
      </c>
      <c r="H229" s="47" t="s">
        <v>260</v>
      </c>
      <c r="I229" s="48" t="s">
        <v>3004</v>
      </c>
      <c r="J229" s="45">
        <v>0.33</v>
      </c>
      <c r="K229" s="45">
        <v>372</v>
      </c>
      <c r="L229" s="49" t="s">
        <v>1483</v>
      </c>
      <c r="M229" s="513" t="s">
        <v>4545</v>
      </c>
      <c r="N229" s="514" t="s">
        <v>1440</v>
      </c>
      <c r="O229" s="52" t="s">
        <v>3032</v>
      </c>
      <c r="P229" s="49">
        <v>2.63</v>
      </c>
      <c r="Q229" s="49">
        <v>117</v>
      </c>
    </row>
    <row r="230" spans="1:17">
      <c r="A230" s="42" t="s">
        <v>503</v>
      </c>
      <c r="B230" s="42" t="s">
        <v>4550</v>
      </c>
      <c r="C230" s="43" t="s">
        <v>418</v>
      </c>
      <c r="D230" s="44">
        <v>10</v>
      </c>
      <c r="E230" s="44">
        <v>4</v>
      </c>
      <c r="F230" s="45" t="s">
        <v>1250</v>
      </c>
      <c r="G230" s="46" t="s">
        <v>4551</v>
      </c>
      <c r="H230" s="47" t="s">
        <v>260</v>
      </c>
      <c r="I230" s="48" t="s">
        <v>2973</v>
      </c>
      <c r="J230" s="45">
        <v>0.37</v>
      </c>
      <c r="K230" s="45">
        <v>1007</v>
      </c>
      <c r="L230" s="49" t="s">
        <v>1485</v>
      </c>
      <c r="M230" s="513" t="s">
        <v>4552</v>
      </c>
      <c r="N230" s="514" t="s">
        <v>1440</v>
      </c>
      <c r="O230" s="52" t="s">
        <v>3027</v>
      </c>
      <c r="P230" s="49">
        <v>2.66</v>
      </c>
      <c r="Q230" s="49">
        <v>455</v>
      </c>
    </row>
    <row r="231" spans="1:17">
      <c r="A231" s="42" t="s">
        <v>505</v>
      </c>
      <c r="B231" s="42" t="s">
        <v>4553</v>
      </c>
      <c r="C231" s="43" t="s">
        <v>418</v>
      </c>
      <c r="D231" s="44">
        <v>10</v>
      </c>
      <c r="E231" s="44">
        <v>4</v>
      </c>
      <c r="F231" s="45" t="s">
        <v>1250</v>
      </c>
      <c r="G231" s="46" t="s">
        <v>4551</v>
      </c>
      <c r="H231" s="47" t="s">
        <v>260</v>
      </c>
      <c r="I231" s="48" t="s">
        <v>3004</v>
      </c>
      <c r="J231" s="45">
        <v>0.37</v>
      </c>
      <c r="K231" s="45">
        <v>372</v>
      </c>
      <c r="L231" s="49" t="s">
        <v>1485</v>
      </c>
      <c r="M231" s="513" t="s">
        <v>4552</v>
      </c>
      <c r="N231" s="514" t="s">
        <v>1440</v>
      </c>
      <c r="O231" s="52" t="s">
        <v>3032</v>
      </c>
      <c r="P231" s="49">
        <v>2.66</v>
      </c>
      <c r="Q231" s="49">
        <v>117</v>
      </c>
    </row>
    <row r="232" spans="1:17">
      <c r="A232" s="42" t="s">
        <v>507</v>
      </c>
      <c r="B232" s="42" t="s">
        <v>4554</v>
      </c>
      <c r="C232" s="43" t="s">
        <v>418</v>
      </c>
      <c r="D232" s="44">
        <v>75</v>
      </c>
      <c r="E232" s="44">
        <v>35</v>
      </c>
      <c r="F232" s="45" t="s">
        <v>1250</v>
      </c>
      <c r="G232" s="46" t="s">
        <v>4551</v>
      </c>
      <c r="H232" s="47" t="s">
        <v>260</v>
      </c>
      <c r="I232" s="48" t="s">
        <v>3012</v>
      </c>
      <c r="J232" s="45">
        <v>0.37</v>
      </c>
      <c r="K232" s="45">
        <v>516</v>
      </c>
      <c r="L232" s="49" t="s">
        <v>1485</v>
      </c>
      <c r="M232" s="513" t="s">
        <v>4552</v>
      </c>
      <c r="N232" s="514" t="s">
        <v>1440</v>
      </c>
      <c r="O232" s="52" t="s">
        <v>3028</v>
      </c>
      <c r="P232" s="49">
        <v>2.66</v>
      </c>
      <c r="Q232" s="49">
        <v>153</v>
      </c>
    </row>
    <row r="233" spans="1:17">
      <c r="A233" s="42" t="s">
        <v>509</v>
      </c>
      <c r="B233" s="42" t="s">
        <v>510</v>
      </c>
      <c r="C233" s="43" t="s">
        <v>511</v>
      </c>
      <c r="D233" s="44">
        <v>113</v>
      </c>
      <c r="E233" s="44">
        <v>13</v>
      </c>
      <c r="F233" s="45" t="s">
        <v>1252</v>
      </c>
      <c r="G233" s="46" t="s">
        <v>4555</v>
      </c>
      <c r="H233" s="47" t="s">
        <v>260</v>
      </c>
      <c r="I233" s="48" t="s">
        <v>3004</v>
      </c>
      <c r="J233" s="45">
        <v>0.28</v>
      </c>
      <c r="K233" s="45">
        <v>372</v>
      </c>
      <c r="L233" s="49" t="s">
        <v>1485</v>
      </c>
      <c r="M233" s="513" t="s">
        <v>4552</v>
      </c>
      <c r="N233" s="514" t="s">
        <v>1440</v>
      </c>
      <c r="O233" s="52" t="s">
        <v>3033</v>
      </c>
      <c r="P233" s="49">
        <v>2.66</v>
      </c>
      <c r="Q233" s="49">
        <v>116</v>
      </c>
    </row>
    <row r="234" spans="1:17">
      <c r="A234" s="42" t="s">
        <v>512</v>
      </c>
      <c r="B234" s="42" t="s">
        <v>4556</v>
      </c>
      <c r="C234" s="43" t="s">
        <v>418</v>
      </c>
      <c r="D234" s="44">
        <v>23.74</v>
      </c>
      <c r="E234" s="44">
        <v>52.83</v>
      </c>
      <c r="F234" s="45" t="s">
        <v>1252</v>
      </c>
      <c r="G234" s="46" t="s">
        <v>4555</v>
      </c>
      <c r="H234" s="47" t="s">
        <v>260</v>
      </c>
      <c r="I234" s="48" t="s">
        <v>2973</v>
      </c>
      <c r="J234" s="45">
        <v>0.28</v>
      </c>
      <c r="K234" s="45">
        <v>1007</v>
      </c>
      <c r="L234" s="49" t="s">
        <v>1487</v>
      </c>
      <c r="M234" s="513" t="s">
        <v>4557</v>
      </c>
      <c r="N234" s="514" t="s">
        <v>1440</v>
      </c>
      <c r="O234" s="52" t="s">
        <v>3027</v>
      </c>
      <c r="P234" s="49">
        <v>2.74</v>
      </c>
      <c r="Q234" s="49">
        <v>455</v>
      </c>
    </row>
    <row r="235" spans="1:17">
      <c r="A235" s="42" t="s">
        <v>514</v>
      </c>
      <c r="B235" s="42" t="s">
        <v>4558</v>
      </c>
      <c r="C235" s="43" t="s">
        <v>4135</v>
      </c>
      <c r="D235" s="44">
        <v>20</v>
      </c>
      <c r="E235" s="44">
        <v>25</v>
      </c>
      <c r="F235" s="45" t="s">
        <v>1252</v>
      </c>
      <c r="G235" s="46" t="s">
        <v>4555</v>
      </c>
      <c r="H235" s="47" t="s">
        <v>260</v>
      </c>
      <c r="I235" s="48" t="s">
        <v>3012</v>
      </c>
      <c r="J235" s="45">
        <v>0.28</v>
      </c>
      <c r="K235" s="45">
        <v>516</v>
      </c>
      <c r="L235" s="49" t="s">
        <v>1487</v>
      </c>
      <c r="M235" s="513" t="s">
        <v>4557</v>
      </c>
      <c r="N235" s="514" t="s">
        <v>1440</v>
      </c>
      <c r="O235" s="52" t="s">
        <v>3033</v>
      </c>
      <c r="P235" s="49">
        <v>2.74</v>
      </c>
      <c r="Q235" s="49">
        <v>116</v>
      </c>
    </row>
    <row r="236" spans="1:17">
      <c r="A236" s="42" t="s">
        <v>516</v>
      </c>
      <c r="B236" s="42" t="s">
        <v>4559</v>
      </c>
      <c r="C236" s="43" t="s">
        <v>518</v>
      </c>
      <c r="D236" s="44">
        <v>5.54</v>
      </c>
      <c r="E236" s="44">
        <v>7.29</v>
      </c>
      <c r="F236" s="45" t="s">
        <v>1254</v>
      </c>
      <c r="G236" s="46" t="s">
        <v>4560</v>
      </c>
      <c r="H236" s="47" t="s">
        <v>260</v>
      </c>
      <c r="I236" s="48" t="s">
        <v>3012</v>
      </c>
      <c r="J236" s="45">
        <v>0.32</v>
      </c>
      <c r="K236" s="45">
        <v>516</v>
      </c>
      <c r="L236" s="49" t="s">
        <v>1487</v>
      </c>
      <c r="M236" s="513" t="s">
        <v>4557</v>
      </c>
      <c r="N236" s="514" t="s">
        <v>1440</v>
      </c>
      <c r="O236" s="52" t="s">
        <v>3032</v>
      </c>
      <c r="P236" s="49">
        <v>2.74</v>
      </c>
      <c r="Q236" s="49">
        <v>117</v>
      </c>
    </row>
    <row r="237" spans="1:17">
      <c r="A237" s="42" t="s">
        <v>519</v>
      </c>
      <c r="B237" s="42" t="s">
        <v>4561</v>
      </c>
      <c r="C237" s="43" t="s">
        <v>518</v>
      </c>
      <c r="D237" s="44">
        <v>5.91</v>
      </c>
      <c r="E237" s="44">
        <v>7.78</v>
      </c>
      <c r="F237" s="45" t="s">
        <v>1254</v>
      </c>
      <c r="G237" s="46" t="s">
        <v>4560</v>
      </c>
      <c r="H237" s="47" t="s">
        <v>260</v>
      </c>
      <c r="I237" s="48" t="s">
        <v>3004</v>
      </c>
      <c r="J237" s="45">
        <v>0.32</v>
      </c>
      <c r="K237" s="45">
        <v>372</v>
      </c>
      <c r="L237" s="49" t="s">
        <v>1487</v>
      </c>
      <c r="M237" s="513" t="s">
        <v>4557</v>
      </c>
      <c r="N237" s="514" t="s">
        <v>1440</v>
      </c>
      <c r="O237" s="52" t="s">
        <v>3028</v>
      </c>
      <c r="P237" s="49">
        <v>2.74</v>
      </c>
      <c r="Q237" s="49">
        <v>153</v>
      </c>
    </row>
    <row r="238" spans="1:17">
      <c r="A238" s="42" t="s">
        <v>521</v>
      </c>
      <c r="B238" s="42" t="s">
        <v>4562</v>
      </c>
      <c r="C238" s="43" t="s">
        <v>518</v>
      </c>
      <c r="D238" s="44">
        <v>9.91</v>
      </c>
      <c r="E238" s="44">
        <v>13.08</v>
      </c>
      <c r="F238" s="45" t="s">
        <v>1254</v>
      </c>
      <c r="G238" s="46" t="s">
        <v>4560</v>
      </c>
      <c r="H238" s="47" t="s">
        <v>260</v>
      </c>
      <c r="I238" s="48" t="s">
        <v>2973</v>
      </c>
      <c r="J238" s="45">
        <v>0.32</v>
      </c>
      <c r="K238" s="45">
        <v>1007</v>
      </c>
      <c r="L238" s="49" t="s">
        <v>1489</v>
      </c>
      <c r="M238" s="513" t="s">
        <v>4563</v>
      </c>
      <c r="N238" s="514" t="s">
        <v>1440</v>
      </c>
      <c r="O238" s="52" t="s">
        <v>3032</v>
      </c>
      <c r="P238" s="49">
        <v>2.78</v>
      </c>
      <c r="Q238" s="49">
        <v>117</v>
      </c>
    </row>
    <row r="239" spans="1:17">
      <c r="A239" s="42" t="s">
        <v>523</v>
      </c>
      <c r="B239" s="42" t="s">
        <v>4564</v>
      </c>
      <c r="C239" s="43" t="s">
        <v>518</v>
      </c>
      <c r="D239" s="44">
        <v>10.28</v>
      </c>
      <c r="E239" s="44">
        <v>13.57</v>
      </c>
      <c r="F239" s="45" t="s">
        <v>1256</v>
      </c>
      <c r="G239" s="46" t="s">
        <v>4565</v>
      </c>
      <c r="H239" s="47" t="s">
        <v>260</v>
      </c>
      <c r="I239" s="48" t="s">
        <v>3004</v>
      </c>
      <c r="J239" s="45">
        <v>0.36</v>
      </c>
      <c r="K239" s="45">
        <v>372</v>
      </c>
      <c r="L239" s="49" t="s">
        <v>1489</v>
      </c>
      <c r="M239" s="513" t="s">
        <v>4563</v>
      </c>
      <c r="N239" s="514" t="s">
        <v>1440</v>
      </c>
      <c r="O239" s="52" t="s">
        <v>3033</v>
      </c>
      <c r="P239" s="49">
        <v>2.78</v>
      </c>
      <c r="Q239" s="49">
        <v>116</v>
      </c>
    </row>
    <row r="240" spans="1:17">
      <c r="A240" s="42" t="s">
        <v>525</v>
      </c>
      <c r="B240" s="42" t="s">
        <v>4566</v>
      </c>
      <c r="C240" s="43" t="s">
        <v>518</v>
      </c>
      <c r="D240" s="44">
        <v>11.24</v>
      </c>
      <c r="E240" s="44">
        <v>18.97</v>
      </c>
      <c r="F240" s="45" t="s">
        <v>1256</v>
      </c>
      <c r="G240" s="46" t="s">
        <v>4565</v>
      </c>
      <c r="H240" s="47" t="s">
        <v>260</v>
      </c>
      <c r="I240" s="48" t="s">
        <v>2973</v>
      </c>
      <c r="J240" s="45">
        <v>0.36</v>
      </c>
      <c r="K240" s="45">
        <v>1007</v>
      </c>
      <c r="L240" s="49" t="s">
        <v>1489</v>
      </c>
      <c r="M240" s="513" t="s">
        <v>4563</v>
      </c>
      <c r="N240" s="514" t="s">
        <v>1440</v>
      </c>
      <c r="O240" s="52" t="s">
        <v>3027</v>
      </c>
      <c r="P240" s="49">
        <v>2.78</v>
      </c>
      <c r="Q240" s="49">
        <v>455</v>
      </c>
    </row>
    <row r="241" spans="1:17">
      <c r="A241" s="42" t="s">
        <v>527</v>
      </c>
      <c r="B241" s="42" t="s">
        <v>4567</v>
      </c>
      <c r="C241" s="43" t="s">
        <v>518</v>
      </c>
      <c r="D241" s="44">
        <v>11.56</v>
      </c>
      <c r="E241" s="44">
        <v>19.51</v>
      </c>
      <c r="F241" s="45" t="s">
        <v>1256</v>
      </c>
      <c r="G241" s="46" t="s">
        <v>4565</v>
      </c>
      <c r="H241" s="47" t="s">
        <v>260</v>
      </c>
      <c r="I241" s="48" t="s">
        <v>3012</v>
      </c>
      <c r="J241" s="45">
        <v>0.36</v>
      </c>
      <c r="K241" s="45">
        <v>516</v>
      </c>
      <c r="L241" s="49" t="s">
        <v>1489</v>
      </c>
      <c r="M241" s="513" t="s">
        <v>4563</v>
      </c>
      <c r="N241" s="514" t="s">
        <v>1440</v>
      </c>
      <c r="O241" s="52" t="s">
        <v>3028</v>
      </c>
      <c r="P241" s="49">
        <v>2.78</v>
      </c>
      <c r="Q241" s="49">
        <v>153</v>
      </c>
    </row>
    <row r="242" spans="1:17">
      <c r="A242" s="42" t="s">
        <v>529</v>
      </c>
      <c r="B242" s="42" t="s">
        <v>4211</v>
      </c>
      <c r="C242" s="43" t="s">
        <v>518</v>
      </c>
      <c r="D242" s="44">
        <v>6.16</v>
      </c>
      <c r="E242" s="44">
        <v>8.27</v>
      </c>
      <c r="F242" s="45" t="s">
        <v>1258</v>
      </c>
      <c r="G242" s="46" t="s">
        <v>4568</v>
      </c>
      <c r="H242" s="47" t="s">
        <v>260</v>
      </c>
      <c r="I242" s="48" t="s">
        <v>3004</v>
      </c>
      <c r="J242" s="45">
        <v>0.41</v>
      </c>
      <c r="K242" s="45">
        <v>372</v>
      </c>
      <c r="L242" s="49" t="s">
        <v>1491</v>
      </c>
      <c r="M242" s="513" t="s">
        <v>4569</v>
      </c>
      <c r="N242" s="514" t="s">
        <v>1440</v>
      </c>
      <c r="O242" s="52" t="s">
        <v>3027</v>
      </c>
      <c r="P242" s="49">
        <v>2.81</v>
      </c>
      <c r="Q242" s="49">
        <v>455</v>
      </c>
    </row>
    <row r="243" spans="1:17">
      <c r="A243" s="42" t="s">
        <v>531</v>
      </c>
      <c r="B243" s="42" t="s">
        <v>4213</v>
      </c>
      <c r="C243" s="43" t="s">
        <v>518</v>
      </c>
      <c r="D243" s="44">
        <v>6.16</v>
      </c>
      <c r="E243" s="44">
        <v>8.27</v>
      </c>
      <c r="F243" s="45" t="s">
        <v>1258</v>
      </c>
      <c r="G243" s="46" t="s">
        <v>4568</v>
      </c>
      <c r="H243" s="47" t="s">
        <v>260</v>
      </c>
      <c r="I243" s="48" t="s">
        <v>2973</v>
      </c>
      <c r="J243" s="45">
        <v>0.41</v>
      </c>
      <c r="K243" s="45">
        <v>1007</v>
      </c>
      <c r="L243" s="49" t="s">
        <v>1491</v>
      </c>
      <c r="M243" s="513" t="s">
        <v>4569</v>
      </c>
      <c r="N243" s="514" t="s">
        <v>1440</v>
      </c>
      <c r="O243" s="52" t="s">
        <v>3028</v>
      </c>
      <c r="P243" s="49">
        <v>2.81</v>
      </c>
      <c r="Q243" s="49">
        <v>153</v>
      </c>
    </row>
    <row r="244" spans="1:17">
      <c r="A244" s="42" t="s">
        <v>533</v>
      </c>
      <c r="B244" s="42" t="s">
        <v>4216</v>
      </c>
      <c r="C244" s="43" t="s">
        <v>518</v>
      </c>
      <c r="D244" s="44">
        <v>6.16</v>
      </c>
      <c r="E244" s="44">
        <v>8.27</v>
      </c>
      <c r="F244" s="45" t="s">
        <v>1258</v>
      </c>
      <c r="G244" s="46" t="s">
        <v>4568</v>
      </c>
      <c r="H244" s="47" t="s">
        <v>260</v>
      </c>
      <c r="I244" s="48" t="s">
        <v>3012</v>
      </c>
      <c r="J244" s="45">
        <v>0.41</v>
      </c>
      <c r="K244" s="45">
        <v>516</v>
      </c>
      <c r="L244" s="49" t="s">
        <v>1491</v>
      </c>
      <c r="M244" s="513" t="s">
        <v>4569</v>
      </c>
      <c r="N244" s="514" t="s">
        <v>1440</v>
      </c>
      <c r="O244" s="52" t="s">
        <v>3033</v>
      </c>
      <c r="P244" s="49">
        <v>2.81</v>
      </c>
      <c r="Q244" s="49">
        <v>116</v>
      </c>
    </row>
    <row r="245" spans="1:17">
      <c r="A245" s="42" t="s">
        <v>535</v>
      </c>
      <c r="B245" s="42" t="s">
        <v>4217</v>
      </c>
      <c r="C245" s="43" t="s">
        <v>518</v>
      </c>
      <c r="D245" s="44">
        <v>6.16</v>
      </c>
      <c r="E245" s="44">
        <v>8.27</v>
      </c>
      <c r="F245" s="45" t="s">
        <v>1260</v>
      </c>
      <c r="G245" s="46" t="s">
        <v>4570</v>
      </c>
      <c r="H245" s="47" t="s">
        <v>260</v>
      </c>
      <c r="I245" s="48" t="s">
        <v>2973</v>
      </c>
      <c r="J245" s="45">
        <v>0.45</v>
      </c>
      <c r="K245" s="45">
        <v>1007</v>
      </c>
      <c r="L245" s="49" t="s">
        <v>1491</v>
      </c>
      <c r="M245" s="513" t="s">
        <v>4569</v>
      </c>
      <c r="N245" s="514" t="s">
        <v>1440</v>
      </c>
      <c r="O245" s="52" t="s">
        <v>3032</v>
      </c>
      <c r="P245" s="49">
        <v>2.81</v>
      </c>
      <c r="Q245" s="49">
        <v>117</v>
      </c>
    </row>
    <row r="246" spans="1:17">
      <c r="A246" s="42" t="s">
        <v>537</v>
      </c>
      <c r="B246" s="42" t="s">
        <v>4221</v>
      </c>
      <c r="C246" s="43" t="s">
        <v>518</v>
      </c>
      <c r="D246" s="44">
        <v>6.53</v>
      </c>
      <c r="E246" s="44">
        <v>8.76</v>
      </c>
      <c r="F246" s="45" t="s">
        <v>1260</v>
      </c>
      <c r="G246" s="46" t="s">
        <v>4570</v>
      </c>
      <c r="H246" s="47" t="s">
        <v>260</v>
      </c>
      <c r="I246" s="48" t="s">
        <v>3004</v>
      </c>
      <c r="J246" s="45">
        <v>0.45</v>
      </c>
      <c r="K246" s="45">
        <v>372</v>
      </c>
      <c r="L246" s="49" t="s">
        <v>1493</v>
      </c>
      <c r="M246" s="513" t="s">
        <v>4571</v>
      </c>
      <c r="N246" s="514" t="s">
        <v>1440</v>
      </c>
      <c r="O246" s="52" t="s">
        <v>3027</v>
      </c>
      <c r="P246" s="49">
        <v>2.84</v>
      </c>
      <c r="Q246" s="49">
        <v>455</v>
      </c>
    </row>
    <row r="247" spans="1:17">
      <c r="A247" s="42" t="s">
        <v>539</v>
      </c>
      <c r="B247" s="42" t="s">
        <v>4223</v>
      </c>
      <c r="C247" s="43" t="s">
        <v>518</v>
      </c>
      <c r="D247" s="44">
        <v>6.53</v>
      </c>
      <c r="E247" s="44">
        <v>8.76</v>
      </c>
      <c r="F247" s="45" t="s">
        <v>1260</v>
      </c>
      <c r="G247" s="46" t="s">
        <v>4570</v>
      </c>
      <c r="H247" s="47" t="s">
        <v>260</v>
      </c>
      <c r="I247" s="48" t="s">
        <v>3012</v>
      </c>
      <c r="J247" s="45">
        <v>0.45</v>
      </c>
      <c r="K247" s="45">
        <v>516</v>
      </c>
      <c r="L247" s="49" t="s">
        <v>1493</v>
      </c>
      <c r="M247" s="513" t="s">
        <v>4571</v>
      </c>
      <c r="N247" s="514" t="s">
        <v>1440</v>
      </c>
      <c r="O247" s="52" t="s">
        <v>3028</v>
      </c>
      <c r="P247" s="49">
        <v>2.84</v>
      </c>
      <c r="Q247" s="49">
        <v>153</v>
      </c>
    </row>
    <row r="248" spans="1:17">
      <c r="A248" s="42" t="s">
        <v>541</v>
      </c>
      <c r="B248" s="42" t="s">
        <v>4226</v>
      </c>
      <c r="C248" s="43" t="s">
        <v>518</v>
      </c>
      <c r="D248" s="44">
        <v>6.53</v>
      </c>
      <c r="E248" s="44">
        <v>8.76</v>
      </c>
      <c r="F248" s="45" t="s">
        <v>1262</v>
      </c>
      <c r="G248" s="46" t="s">
        <v>1263</v>
      </c>
      <c r="H248" s="47" t="s">
        <v>413</v>
      </c>
      <c r="I248" s="48" t="s">
        <v>3005</v>
      </c>
      <c r="J248" s="45">
        <v>0.06</v>
      </c>
      <c r="K248" s="45">
        <v>814</v>
      </c>
      <c r="L248" s="49" t="s">
        <v>1493</v>
      </c>
      <c r="M248" s="513" t="s">
        <v>4571</v>
      </c>
      <c r="N248" s="514" t="s">
        <v>1440</v>
      </c>
      <c r="O248" s="52" t="s">
        <v>3033</v>
      </c>
      <c r="P248" s="49">
        <v>2.84</v>
      </c>
      <c r="Q248" s="49">
        <v>116</v>
      </c>
    </row>
    <row r="249" spans="1:17">
      <c r="A249" s="42" t="s">
        <v>543</v>
      </c>
      <c r="B249" s="42" t="s">
        <v>4228</v>
      </c>
      <c r="C249" s="43" t="s">
        <v>518</v>
      </c>
      <c r="D249" s="44">
        <v>6.53</v>
      </c>
      <c r="E249" s="44">
        <v>8.76</v>
      </c>
      <c r="F249" s="45" t="s">
        <v>1266</v>
      </c>
      <c r="G249" s="46" t="s">
        <v>4572</v>
      </c>
      <c r="H249" s="47" t="s">
        <v>260</v>
      </c>
      <c r="I249" s="48" t="s">
        <v>3005</v>
      </c>
      <c r="J249" s="45">
        <v>0.38</v>
      </c>
      <c r="K249" s="45">
        <v>814</v>
      </c>
      <c r="L249" s="49" t="s">
        <v>1493</v>
      </c>
      <c r="M249" s="513" t="s">
        <v>4571</v>
      </c>
      <c r="N249" s="514" t="s">
        <v>1440</v>
      </c>
      <c r="O249" s="52" t="s">
        <v>3032</v>
      </c>
      <c r="P249" s="49">
        <v>2.84</v>
      </c>
      <c r="Q249" s="49">
        <v>117</v>
      </c>
    </row>
    <row r="250" spans="1:17">
      <c r="A250" s="42" t="s">
        <v>545</v>
      </c>
      <c r="B250" s="42" t="s">
        <v>4231</v>
      </c>
      <c r="C250" s="43" t="s">
        <v>260</v>
      </c>
      <c r="D250" s="44">
        <v>22</v>
      </c>
      <c r="E250" s="44">
        <v>0</v>
      </c>
      <c r="F250" s="45" t="s">
        <v>1268</v>
      </c>
      <c r="G250" s="46" t="s">
        <v>4573</v>
      </c>
      <c r="H250" s="47" t="s">
        <v>260</v>
      </c>
      <c r="I250" s="48" t="s">
        <v>3005</v>
      </c>
      <c r="J250" s="45">
        <v>0.46</v>
      </c>
      <c r="K250" s="45">
        <v>814</v>
      </c>
      <c r="L250" s="49" t="s">
        <v>1495</v>
      </c>
      <c r="M250" s="513" t="s">
        <v>4574</v>
      </c>
      <c r="N250" s="514" t="s">
        <v>1440</v>
      </c>
      <c r="O250" s="52" t="s">
        <v>3027</v>
      </c>
      <c r="P250" s="49">
        <v>2.88</v>
      </c>
      <c r="Q250" s="49">
        <v>455</v>
      </c>
    </row>
    <row r="251" spans="1:17">
      <c r="A251" s="42" t="s">
        <v>547</v>
      </c>
      <c r="B251" s="42" t="s">
        <v>4235</v>
      </c>
      <c r="C251" s="43" t="s">
        <v>260</v>
      </c>
      <c r="D251" s="44">
        <v>22</v>
      </c>
      <c r="E251" s="44">
        <v>0</v>
      </c>
      <c r="F251" s="45" t="s">
        <v>1270</v>
      </c>
      <c r="G251" s="46" t="s">
        <v>4575</v>
      </c>
      <c r="H251" s="47" t="s">
        <v>260</v>
      </c>
      <c r="I251" s="48" t="s">
        <v>3005</v>
      </c>
      <c r="J251" s="45">
        <v>0.25</v>
      </c>
      <c r="K251" s="45">
        <v>814</v>
      </c>
      <c r="L251" s="49" t="s">
        <v>1495</v>
      </c>
      <c r="M251" s="513" t="s">
        <v>4574</v>
      </c>
      <c r="N251" s="514" t="s">
        <v>1440</v>
      </c>
      <c r="O251" s="52" t="s">
        <v>3033</v>
      </c>
      <c r="P251" s="49">
        <v>2.88</v>
      </c>
      <c r="Q251" s="49">
        <v>116</v>
      </c>
    </row>
    <row r="252" spans="1:17">
      <c r="A252" s="42" t="s">
        <v>549</v>
      </c>
      <c r="B252" s="42" t="s">
        <v>4239</v>
      </c>
      <c r="C252" s="43" t="s">
        <v>4240</v>
      </c>
      <c r="D252" s="44">
        <v>32.5</v>
      </c>
      <c r="E252" s="44">
        <v>0</v>
      </c>
      <c r="F252" s="45" t="s">
        <v>1272</v>
      </c>
      <c r="G252" s="46" t="s">
        <v>4576</v>
      </c>
      <c r="H252" s="47" t="s">
        <v>260</v>
      </c>
      <c r="I252" s="48" t="s">
        <v>3005</v>
      </c>
      <c r="J252" s="45">
        <v>0.3</v>
      </c>
      <c r="K252" s="45">
        <v>814</v>
      </c>
      <c r="L252" s="49" t="s">
        <v>1495</v>
      </c>
      <c r="M252" s="513" t="s">
        <v>4574</v>
      </c>
      <c r="N252" s="514" t="s">
        <v>1440</v>
      </c>
      <c r="O252" s="52" t="s">
        <v>3028</v>
      </c>
      <c r="P252" s="49">
        <v>2.88</v>
      </c>
      <c r="Q252" s="49">
        <v>153</v>
      </c>
    </row>
    <row r="253" spans="1:17">
      <c r="A253" s="42" t="s">
        <v>552</v>
      </c>
      <c r="B253" s="42" t="s">
        <v>4242</v>
      </c>
      <c r="C253" s="43" t="s">
        <v>4240</v>
      </c>
      <c r="D253" s="44">
        <v>32.5</v>
      </c>
      <c r="E253" s="44">
        <v>0</v>
      </c>
      <c r="F253" s="45" t="s">
        <v>1290</v>
      </c>
      <c r="G253" s="46" t="s">
        <v>4577</v>
      </c>
      <c r="H253" s="47" t="s">
        <v>4075</v>
      </c>
      <c r="I253" s="48" t="s">
        <v>3015</v>
      </c>
      <c r="J253" s="45">
        <v>0.3</v>
      </c>
      <c r="K253" s="45">
        <v>120</v>
      </c>
      <c r="L253" s="49" t="s">
        <v>1495</v>
      </c>
      <c r="M253" s="513" t="s">
        <v>4574</v>
      </c>
      <c r="N253" s="514" t="s">
        <v>1440</v>
      </c>
      <c r="O253" s="52" t="s">
        <v>3032</v>
      </c>
      <c r="P253" s="49">
        <v>2.88</v>
      </c>
      <c r="Q253" s="49">
        <v>117</v>
      </c>
    </row>
    <row r="254" spans="1:17">
      <c r="A254" s="42" t="s">
        <v>554</v>
      </c>
      <c r="B254" s="42" t="s">
        <v>4245</v>
      </c>
      <c r="C254" s="43" t="s">
        <v>260</v>
      </c>
      <c r="D254" s="44">
        <v>23.63</v>
      </c>
      <c r="E254" s="44">
        <v>0</v>
      </c>
      <c r="F254" s="45" t="s">
        <v>1293</v>
      </c>
      <c r="G254" s="46" t="s">
        <v>4578</v>
      </c>
      <c r="H254" s="47" t="s">
        <v>4075</v>
      </c>
      <c r="I254" s="48" t="s">
        <v>3015</v>
      </c>
      <c r="J254" s="45">
        <v>0.5</v>
      </c>
      <c r="K254" s="45">
        <v>120</v>
      </c>
      <c r="L254" s="49" t="s">
        <v>1497</v>
      </c>
      <c r="M254" s="513" t="s">
        <v>4579</v>
      </c>
      <c r="N254" s="514" t="s">
        <v>1440</v>
      </c>
      <c r="O254" s="52" t="s">
        <v>3033</v>
      </c>
      <c r="P254" s="49">
        <v>0.3</v>
      </c>
      <c r="Q254" s="49">
        <v>116</v>
      </c>
    </row>
    <row r="255" spans="1:17">
      <c r="A255" s="42" t="s">
        <v>556</v>
      </c>
      <c r="B255" s="42" t="s">
        <v>4247</v>
      </c>
      <c r="C255" s="43" t="s">
        <v>260</v>
      </c>
      <c r="D255" s="44">
        <v>11.81</v>
      </c>
      <c r="E255" s="44">
        <v>0</v>
      </c>
      <c r="F255" s="45" t="s">
        <v>1362</v>
      </c>
      <c r="G255" s="46" t="s">
        <v>4268</v>
      </c>
      <c r="H255" s="47" t="s">
        <v>1357</v>
      </c>
      <c r="I255" s="45" t="s">
        <v>3016</v>
      </c>
      <c r="J255" s="45">
        <v>0.03</v>
      </c>
      <c r="K255" s="45">
        <v>144</v>
      </c>
      <c r="L255" s="49" t="s">
        <v>1497</v>
      </c>
      <c r="M255" s="513" t="s">
        <v>4579</v>
      </c>
      <c r="N255" s="514" t="s">
        <v>1440</v>
      </c>
      <c r="O255" s="52" t="s">
        <v>3028</v>
      </c>
      <c r="P255" s="49">
        <v>0.3</v>
      </c>
      <c r="Q255" s="49">
        <v>153</v>
      </c>
    </row>
    <row r="256" spans="1:17">
      <c r="A256" s="42" t="s">
        <v>558</v>
      </c>
      <c r="B256" s="42" t="s">
        <v>4250</v>
      </c>
      <c r="C256" s="43" t="s">
        <v>260</v>
      </c>
      <c r="D256" s="44">
        <v>79.89</v>
      </c>
      <c r="E256" s="44">
        <v>0</v>
      </c>
      <c r="F256" s="45" t="s">
        <v>1364</v>
      </c>
      <c r="G256" s="46" t="s">
        <v>4271</v>
      </c>
      <c r="H256" s="47" t="s">
        <v>1357</v>
      </c>
      <c r="I256" s="48" t="s">
        <v>3017</v>
      </c>
      <c r="J256" s="45">
        <v>0.01</v>
      </c>
      <c r="K256" s="45">
        <v>209</v>
      </c>
      <c r="L256" s="49" t="s">
        <v>1497</v>
      </c>
      <c r="M256" s="513" t="s">
        <v>4579</v>
      </c>
      <c r="N256" s="514" t="s">
        <v>1440</v>
      </c>
      <c r="O256" s="52" t="s">
        <v>3027</v>
      </c>
      <c r="P256" s="49">
        <v>0.3</v>
      </c>
      <c r="Q256" s="49">
        <v>455</v>
      </c>
    </row>
    <row r="257" spans="1:17">
      <c r="A257" s="42" t="s">
        <v>560</v>
      </c>
      <c r="B257" s="42" t="s">
        <v>4252</v>
      </c>
      <c r="C257" s="43" t="s">
        <v>260</v>
      </c>
      <c r="D257" s="44">
        <v>26.63</v>
      </c>
      <c r="E257" s="44">
        <v>0</v>
      </c>
      <c r="F257" s="45" t="s">
        <v>1366</v>
      </c>
      <c r="G257" s="46" t="s">
        <v>4273</v>
      </c>
      <c r="H257" s="47" t="s">
        <v>568</v>
      </c>
      <c r="I257" s="48" t="s">
        <v>3016</v>
      </c>
      <c r="J257" s="45">
        <v>0.15</v>
      </c>
      <c r="K257" s="45">
        <v>144</v>
      </c>
      <c r="L257" s="49" t="s">
        <v>1497</v>
      </c>
      <c r="M257" s="513" t="s">
        <v>4579</v>
      </c>
      <c r="N257" s="514" t="s">
        <v>1440</v>
      </c>
      <c r="O257" s="52" t="s">
        <v>3032</v>
      </c>
      <c r="P257" s="49">
        <v>0.3</v>
      </c>
      <c r="Q257" s="49">
        <v>117</v>
      </c>
    </row>
    <row r="258" spans="1:17">
      <c r="A258" s="42" t="s">
        <v>562</v>
      </c>
      <c r="B258" s="42" t="s">
        <v>4254</v>
      </c>
      <c r="C258" s="43" t="s">
        <v>260</v>
      </c>
      <c r="D258" s="44">
        <v>35.42</v>
      </c>
      <c r="E258" s="44">
        <v>0</v>
      </c>
      <c r="F258" s="45" t="s">
        <v>1366</v>
      </c>
      <c r="G258" s="46" t="s">
        <v>4273</v>
      </c>
      <c r="H258" s="47" t="s">
        <v>568</v>
      </c>
      <c r="I258" s="48" t="s">
        <v>3018</v>
      </c>
      <c r="J258" s="45">
        <v>0.08</v>
      </c>
      <c r="K258" s="45">
        <v>202</v>
      </c>
      <c r="L258" s="49" t="s">
        <v>4580</v>
      </c>
      <c r="M258" s="513" t="s">
        <v>4581</v>
      </c>
      <c r="N258" s="514" t="s">
        <v>1440</v>
      </c>
      <c r="O258" s="52" t="s">
        <v>3027</v>
      </c>
      <c r="P258" s="49">
        <v>0.42</v>
      </c>
      <c r="Q258" s="49">
        <v>455</v>
      </c>
    </row>
    <row r="259" spans="1:17">
      <c r="A259" s="42" t="s">
        <v>564</v>
      </c>
      <c r="B259" s="42" t="s">
        <v>4256</v>
      </c>
      <c r="C259" s="43" t="s">
        <v>260</v>
      </c>
      <c r="D259" s="44">
        <v>17.71</v>
      </c>
      <c r="E259" s="44">
        <v>0</v>
      </c>
      <c r="F259" s="45" t="s">
        <v>1368</v>
      </c>
      <c r="G259" s="46" t="s">
        <v>4276</v>
      </c>
      <c r="H259" s="47" t="s">
        <v>568</v>
      </c>
      <c r="I259" s="45" t="s">
        <v>3018</v>
      </c>
      <c r="J259" s="45">
        <v>0.1</v>
      </c>
      <c r="K259" s="45">
        <v>202</v>
      </c>
      <c r="L259" s="49" t="s">
        <v>4582</v>
      </c>
      <c r="M259" s="513" t="s">
        <v>4581</v>
      </c>
      <c r="N259" s="514" t="s">
        <v>1440</v>
      </c>
      <c r="O259" s="52" t="s">
        <v>3032</v>
      </c>
      <c r="P259" s="49">
        <v>0.42</v>
      </c>
      <c r="Q259" s="49">
        <v>117</v>
      </c>
    </row>
    <row r="260" spans="1:17">
      <c r="A260" s="42" t="s">
        <v>566</v>
      </c>
      <c r="B260" s="42" t="s">
        <v>4259</v>
      </c>
      <c r="C260" s="43" t="s">
        <v>568</v>
      </c>
      <c r="D260" s="44">
        <v>40</v>
      </c>
      <c r="E260" s="44">
        <v>20</v>
      </c>
      <c r="F260" s="45" t="s">
        <v>1368</v>
      </c>
      <c r="G260" s="46" t="s">
        <v>4276</v>
      </c>
      <c r="H260" s="47" t="s">
        <v>568</v>
      </c>
      <c r="I260" s="45" t="s">
        <v>3016</v>
      </c>
      <c r="J260" s="45">
        <v>0.2</v>
      </c>
      <c r="K260" s="45">
        <v>144</v>
      </c>
      <c r="L260" s="49" t="s">
        <v>4583</v>
      </c>
      <c r="M260" s="513" t="s">
        <v>4581</v>
      </c>
      <c r="N260" s="514" t="s">
        <v>1440</v>
      </c>
      <c r="O260" s="52" t="s">
        <v>3028</v>
      </c>
      <c r="P260" s="49">
        <v>0.42</v>
      </c>
      <c r="Q260" s="49">
        <v>153</v>
      </c>
    </row>
    <row r="261" spans="1:17">
      <c r="A261" s="42" t="s">
        <v>569</v>
      </c>
      <c r="B261" s="42" t="s">
        <v>4262</v>
      </c>
      <c r="C261" s="43" t="s">
        <v>568</v>
      </c>
      <c r="D261" s="44">
        <v>40</v>
      </c>
      <c r="E261" s="44">
        <v>20</v>
      </c>
      <c r="F261" s="45" t="s">
        <v>1370</v>
      </c>
      <c r="G261" s="46" t="s">
        <v>4278</v>
      </c>
      <c r="H261" s="47" t="s">
        <v>568</v>
      </c>
      <c r="I261" s="45" t="s">
        <v>3018</v>
      </c>
      <c r="J261" s="45">
        <v>0.15</v>
      </c>
      <c r="K261" s="45">
        <v>202</v>
      </c>
      <c r="L261" s="49" t="s">
        <v>1499</v>
      </c>
      <c r="M261" s="513" t="s">
        <v>4581</v>
      </c>
      <c r="N261" s="514" t="s">
        <v>1440</v>
      </c>
      <c r="O261" s="52" t="s">
        <v>3033</v>
      </c>
      <c r="P261" s="49">
        <v>0.42</v>
      </c>
      <c r="Q261" s="49">
        <v>116</v>
      </c>
    </row>
    <row r="262" spans="1:17">
      <c r="A262" s="42" t="s">
        <v>571</v>
      </c>
      <c r="B262" s="42" t="s">
        <v>4265</v>
      </c>
      <c r="C262" s="43" t="s">
        <v>573</v>
      </c>
      <c r="D262" s="44">
        <v>10</v>
      </c>
      <c r="E262" s="44">
        <v>150</v>
      </c>
      <c r="F262" s="45" t="s">
        <v>1370</v>
      </c>
      <c r="G262" s="46" t="s">
        <v>4278</v>
      </c>
      <c r="H262" s="47" t="s">
        <v>568</v>
      </c>
      <c r="I262" s="45" t="s">
        <v>3016</v>
      </c>
      <c r="J262" s="45">
        <v>0.3</v>
      </c>
      <c r="K262" s="45">
        <v>144</v>
      </c>
      <c r="L262" s="49" t="s">
        <v>1501</v>
      </c>
      <c r="M262" s="513" t="s">
        <v>4584</v>
      </c>
      <c r="N262" s="514" t="s">
        <v>1440</v>
      </c>
      <c r="O262" s="52" t="s">
        <v>3027</v>
      </c>
      <c r="P262" s="49">
        <v>0.57</v>
      </c>
      <c r="Q262" s="49">
        <v>455</v>
      </c>
    </row>
    <row r="263" spans="1:17">
      <c r="A263" s="42" t="s">
        <v>574</v>
      </c>
      <c r="B263" s="42" t="s">
        <v>4270</v>
      </c>
      <c r="C263" s="43" t="s">
        <v>573</v>
      </c>
      <c r="D263" s="44">
        <v>10</v>
      </c>
      <c r="E263" s="44">
        <v>150</v>
      </c>
      <c r="F263" s="45" t="s">
        <v>1372</v>
      </c>
      <c r="G263" s="46" t="s">
        <v>4280</v>
      </c>
      <c r="H263" s="47" t="s">
        <v>568</v>
      </c>
      <c r="I263" s="48" t="s">
        <v>3016</v>
      </c>
      <c r="J263" s="45">
        <v>0.45</v>
      </c>
      <c r="K263" s="45">
        <v>144</v>
      </c>
      <c r="L263" s="49" t="s">
        <v>1501</v>
      </c>
      <c r="M263" s="513" t="s">
        <v>4584</v>
      </c>
      <c r="N263" s="514" t="s">
        <v>1440</v>
      </c>
      <c r="O263" s="52" t="s">
        <v>3028</v>
      </c>
      <c r="P263" s="49">
        <v>0.57</v>
      </c>
      <c r="Q263" s="49">
        <v>153</v>
      </c>
    </row>
    <row r="264" spans="1:17">
      <c r="A264" s="42" t="s">
        <v>576</v>
      </c>
      <c r="B264" s="42" t="s">
        <v>4275</v>
      </c>
      <c r="C264" s="43" t="s">
        <v>573</v>
      </c>
      <c r="D264" s="44">
        <v>30</v>
      </c>
      <c r="E264" s="44">
        <v>150</v>
      </c>
      <c r="F264" s="45" t="s">
        <v>1372</v>
      </c>
      <c r="G264" s="46" t="s">
        <v>4280</v>
      </c>
      <c r="H264" s="47" t="s">
        <v>568</v>
      </c>
      <c r="I264" s="48" t="s">
        <v>3018</v>
      </c>
      <c r="J264" s="45">
        <v>0.25</v>
      </c>
      <c r="K264" s="45">
        <v>202</v>
      </c>
      <c r="L264" s="49" t="s">
        <v>1501</v>
      </c>
      <c r="M264" s="513" t="s">
        <v>4584</v>
      </c>
      <c r="N264" s="514" t="s">
        <v>1440</v>
      </c>
      <c r="O264" s="52" t="s">
        <v>3033</v>
      </c>
      <c r="P264" s="49">
        <v>0.57</v>
      </c>
      <c r="Q264" s="49">
        <v>116</v>
      </c>
    </row>
    <row r="265" spans="1:17">
      <c r="A265" s="42" t="s">
        <v>578</v>
      </c>
      <c r="B265" s="42" t="s">
        <v>4282</v>
      </c>
      <c r="C265" s="43" t="s">
        <v>573</v>
      </c>
      <c r="D265" s="44">
        <v>30</v>
      </c>
      <c r="E265" s="44">
        <v>150</v>
      </c>
      <c r="F265" s="45" t="s">
        <v>1374</v>
      </c>
      <c r="G265" s="46" t="s">
        <v>4283</v>
      </c>
      <c r="H265" s="47" t="s">
        <v>568</v>
      </c>
      <c r="I265" s="48" t="s">
        <v>3018</v>
      </c>
      <c r="J265" s="45">
        <v>0.3</v>
      </c>
      <c r="K265" s="45">
        <v>202</v>
      </c>
      <c r="L265" s="49" t="s">
        <v>1501</v>
      </c>
      <c r="M265" s="513" t="s">
        <v>4584</v>
      </c>
      <c r="N265" s="514" t="s">
        <v>1440</v>
      </c>
      <c r="O265" s="52" t="s">
        <v>3032</v>
      </c>
      <c r="P265" s="49">
        <v>0.57</v>
      </c>
      <c r="Q265" s="49">
        <v>117</v>
      </c>
    </row>
    <row r="266" spans="1:17">
      <c r="A266" s="42" t="s">
        <v>580</v>
      </c>
      <c r="B266" s="42" t="s">
        <v>4289</v>
      </c>
      <c r="C266" s="43" t="s">
        <v>518</v>
      </c>
      <c r="D266" s="44">
        <v>10</v>
      </c>
      <c r="E266" s="44">
        <v>0</v>
      </c>
      <c r="F266" s="45" t="s">
        <v>1374</v>
      </c>
      <c r="G266" s="46" t="s">
        <v>4283</v>
      </c>
      <c r="H266" s="47" t="s">
        <v>568</v>
      </c>
      <c r="I266" s="48" t="s">
        <v>3016</v>
      </c>
      <c r="J266" s="45">
        <v>0.55</v>
      </c>
      <c r="K266" s="45">
        <v>144</v>
      </c>
      <c r="L266" s="49" t="s">
        <v>1503</v>
      </c>
      <c r="M266" s="513" t="s">
        <v>4585</v>
      </c>
      <c r="N266" s="514" t="s">
        <v>1440</v>
      </c>
      <c r="O266" s="52" t="s">
        <v>3027</v>
      </c>
      <c r="P266" s="49">
        <v>0.72</v>
      </c>
      <c r="Q266" s="49">
        <v>455</v>
      </c>
    </row>
    <row r="267" spans="1:17">
      <c r="A267" s="42" t="s">
        <v>582</v>
      </c>
      <c r="B267" s="42" t="s">
        <v>4294</v>
      </c>
      <c r="C267" s="43" t="s">
        <v>518</v>
      </c>
      <c r="D267" s="44">
        <v>15</v>
      </c>
      <c r="E267" s="44">
        <v>0</v>
      </c>
      <c r="F267" s="45" t="s">
        <v>1376</v>
      </c>
      <c r="G267" s="46" t="s">
        <v>4285</v>
      </c>
      <c r="H267" s="47" t="s">
        <v>568</v>
      </c>
      <c r="I267" s="48" t="s">
        <v>3018</v>
      </c>
      <c r="J267" s="45">
        <v>0.35</v>
      </c>
      <c r="K267" s="45">
        <v>202</v>
      </c>
      <c r="L267" s="49" t="s">
        <v>1503</v>
      </c>
      <c r="M267" s="513" t="s">
        <v>4585</v>
      </c>
      <c r="N267" s="514" t="s">
        <v>1440</v>
      </c>
      <c r="O267" s="52" t="s">
        <v>3033</v>
      </c>
      <c r="P267" s="49">
        <v>0.72</v>
      </c>
      <c r="Q267" s="49">
        <v>116</v>
      </c>
    </row>
    <row r="268" spans="1:17">
      <c r="A268" s="42" t="s">
        <v>584</v>
      </c>
      <c r="B268" s="42" t="s">
        <v>4299</v>
      </c>
      <c r="C268" s="43" t="s">
        <v>518</v>
      </c>
      <c r="D268" s="44">
        <v>0.08</v>
      </c>
      <c r="E268" s="44">
        <v>0</v>
      </c>
      <c r="F268" s="45" t="s">
        <v>1376</v>
      </c>
      <c r="G268" s="46" t="s">
        <v>4285</v>
      </c>
      <c r="H268" s="47" t="s">
        <v>568</v>
      </c>
      <c r="I268" s="48" t="s">
        <v>3016</v>
      </c>
      <c r="J268" s="45">
        <v>0.7</v>
      </c>
      <c r="K268" s="45">
        <v>144</v>
      </c>
      <c r="L268" s="49" t="s">
        <v>1503</v>
      </c>
      <c r="M268" s="513" t="s">
        <v>4585</v>
      </c>
      <c r="N268" s="514" t="s">
        <v>1440</v>
      </c>
      <c r="O268" s="52" t="s">
        <v>3032</v>
      </c>
      <c r="P268" s="49">
        <v>0.72</v>
      </c>
      <c r="Q268" s="49">
        <v>117</v>
      </c>
    </row>
    <row r="269" spans="1:17">
      <c r="A269" s="42" t="s">
        <v>586</v>
      </c>
      <c r="B269" s="42" t="s">
        <v>4304</v>
      </c>
      <c r="C269" s="43" t="s">
        <v>518</v>
      </c>
      <c r="D269" s="44">
        <v>0.08</v>
      </c>
      <c r="E269" s="44">
        <v>0</v>
      </c>
      <c r="F269" s="45" t="s">
        <v>1378</v>
      </c>
      <c r="G269" s="46" t="s">
        <v>4287</v>
      </c>
      <c r="H269" s="47" t="s">
        <v>568</v>
      </c>
      <c r="I269" s="48" t="s">
        <v>3018</v>
      </c>
      <c r="J269" s="45">
        <v>0.4</v>
      </c>
      <c r="K269" s="45">
        <v>202</v>
      </c>
      <c r="L269" s="49" t="s">
        <v>1503</v>
      </c>
      <c r="M269" s="513" t="s">
        <v>4585</v>
      </c>
      <c r="N269" s="514" t="s">
        <v>1440</v>
      </c>
      <c r="O269" s="52" t="s">
        <v>3028</v>
      </c>
      <c r="P269" s="49">
        <v>0.72</v>
      </c>
      <c r="Q269" s="49">
        <v>153</v>
      </c>
    </row>
    <row r="270" spans="1:17">
      <c r="A270" s="42" t="s">
        <v>588</v>
      </c>
      <c r="B270" s="42" t="s">
        <v>4309</v>
      </c>
      <c r="C270" s="43" t="s">
        <v>444</v>
      </c>
      <c r="D270" s="44">
        <v>0.5</v>
      </c>
      <c r="E270" s="44">
        <v>0.5</v>
      </c>
      <c r="F270" s="45" t="s">
        <v>1378</v>
      </c>
      <c r="G270" s="46" t="s">
        <v>4287</v>
      </c>
      <c r="H270" s="47" t="s">
        <v>568</v>
      </c>
      <c r="I270" s="48" t="s">
        <v>3016</v>
      </c>
      <c r="J270" s="45">
        <v>0.8</v>
      </c>
      <c r="K270" s="45">
        <v>144</v>
      </c>
      <c r="L270" s="49" t="s">
        <v>1505</v>
      </c>
      <c r="M270" s="513" t="s">
        <v>4586</v>
      </c>
      <c r="N270" s="514" t="s">
        <v>1440</v>
      </c>
      <c r="O270" s="52" t="s">
        <v>3032</v>
      </c>
      <c r="P270" s="49">
        <v>0.84</v>
      </c>
      <c r="Q270" s="49">
        <v>117</v>
      </c>
    </row>
    <row r="271" spans="1:17">
      <c r="A271" s="42" t="s">
        <v>590</v>
      </c>
      <c r="B271" s="42" t="s">
        <v>4587</v>
      </c>
      <c r="C271" s="43" t="s">
        <v>592</v>
      </c>
      <c r="D271" s="44">
        <v>3</v>
      </c>
      <c r="E271" s="44">
        <v>10</v>
      </c>
      <c r="F271" s="45" t="s">
        <v>1380</v>
      </c>
      <c r="G271" s="46" t="s">
        <v>4290</v>
      </c>
      <c r="H271" s="47" t="s">
        <v>568</v>
      </c>
      <c r="I271" s="48" t="s">
        <v>3018</v>
      </c>
      <c r="J271" s="45">
        <v>0.45</v>
      </c>
      <c r="K271" s="45">
        <v>202</v>
      </c>
      <c r="L271" s="49" t="s">
        <v>1505</v>
      </c>
      <c r="M271" s="513" t="s">
        <v>4586</v>
      </c>
      <c r="N271" s="514" t="s">
        <v>1440</v>
      </c>
      <c r="O271" s="52" t="s">
        <v>3027</v>
      </c>
      <c r="P271" s="49">
        <v>0.84</v>
      </c>
      <c r="Q271" s="49">
        <v>455</v>
      </c>
    </row>
    <row r="272" spans="1:17">
      <c r="A272" s="42" t="s">
        <v>593</v>
      </c>
      <c r="B272" s="42" t="s">
        <v>594</v>
      </c>
      <c r="C272" s="43" t="s">
        <v>444</v>
      </c>
      <c r="D272" s="44">
        <v>0.1</v>
      </c>
      <c r="E272" s="44">
        <v>0.2</v>
      </c>
      <c r="F272" s="45" t="s">
        <v>1380</v>
      </c>
      <c r="G272" s="46" t="s">
        <v>4290</v>
      </c>
      <c r="H272" s="47" t="s">
        <v>568</v>
      </c>
      <c r="I272" s="48" t="s">
        <v>3016</v>
      </c>
      <c r="J272" s="45">
        <v>0.95</v>
      </c>
      <c r="K272" s="45">
        <v>144</v>
      </c>
      <c r="L272" s="49" t="s">
        <v>1505</v>
      </c>
      <c r="M272" s="513" t="s">
        <v>4586</v>
      </c>
      <c r="N272" s="514" t="s">
        <v>1440</v>
      </c>
      <c r="O272" s="52" t="s">
        <v>3033</v>
      </c>
      <c r="P272" s="49">
        <v>0.84</v>
      </c>
      <c r="Q272" s="49">
        <v>116</v>
      </c>
    </row>
    <row r="273" spans="1:17">
      <c r="A273" s="42" t="s">
        <v>595</v>
      </c>
      <c r="B273" s="42" t="s">
        <v>596</v>
      </c>
      <c r="C273" s="43" t="s">
        <v>444</v>
      </c>
      <c r="D273" s="44">
        <v>0.1</v>
      </c>
      <c r="E273" s="44">
        <v>0.1</v>
      </c>
      <c r="F273" s="45" t="s">
        <v>1382</v>
      </c>
      <c r="G273" s="46" t="s">
        <v>4292</v>
      </c>
      <c r="H273" s="47" t="s">
        <v>568</v>
      </c>
      <c r="I273" s="48" t="s">
        <v>3016</v>
      </c>
      <c r="J273" s="45">
        <v>1.1</v>
      </c>
      <c r="K273" s="45">
        <v>144</v>
      </c>
      <c r="L273" s="49" t="s">
        <v>1505</v>
      </c>
      <c r="M273" s="513" t="s">
        <v>4586</v>
      </c>
      <c r="N273" s="514" t="s">
        <v>1440</v>
      </c>
      <c r="O273" s="52" t="s">
        <v>3028</v>
      </c>
      <c r="P273" s="49">
        <v>0.84</v>
      </c>
      <c r="Q273" s="49">
        <v>153</v>
      </c>
    </row>
    <row r="274" spans="1:17">
      <c r="A274" s="42" t="s">
        <v>597</v>
      </c>
      <c r="B274" s="42" t="s">
        <v>598</v>
      </c>
      <c r="C274" s="43" t="s">
        <v>305</v>
      </c>
      <c r="D274" s="44">
        <v>5</v>
      </c>
      <c r="E274" s="44">
        <v>2</v>
      </c>
      <c r="F274" s="45" t="s">
        <v>1382</v>
      </c>
      <c r="G274" s="46" t="s">
        <v>4292</v>
      </c>
      <c r="H274" s="47" t="s">
        <v>568</v>
      </c>
      <c r="I274" s="48" t="s">
        <v>3018</v>
      </c>
      <c r="J274" s="45">
        <v>0.5</v>
      </c>
      <c r="K274" s="45">
        <v>202</v>
      </c>
      <c r="L274" s="49" t="s">
        <v>1507</v>
      </c>
      <c r="M274" s="513" t="s">
        <v>4588</v>
      </c>
      <c r="N274" s="514" t="s">
        <v>1440</v>
      </c>
      <c r="O274" s="52" t="s">
        <v>3027</v>
      </c>
      <c r="P274" s="49">
        <v>0.96</v>
      </c>
      <c r="Q274" s="49">
        <v>455</v>
      </c>
    </row>
    <row r="275" spans="1:17">
      <c r="A275" s="42" t="s">
        <v>599</v>
      </c>
      <c r="B275" s="42" t="s">
        <v>600</v>
      </c>
      <c r="C275" s="43" t="s">
        <v>305</v>
      </c>
      <c r="D275" s="44">
        <v>2</v>
      </c>
      <c r="E275" s="44">
        <v>2</v>
      </c>
      <c r="F275" s="45" t="s">
        <v>1384</v>
      </c>
      <c r="G275" s="46" t="s">
        <v>4295</v>
      </c>
      <c r="H275" s="47" t="s">
        <v>568</v>
      </c>
      <c r="I275" s="48" t="s">
        <v>3018</v>
      </c>
      <c r="J275" s="45">
        <v>0.6</v>
      </c>
      <c r="K275" s="45">
        <v>202</v>
      </c>
      <c r="L275" s="49" t="s">
        <v>1507</v>
      </c>
      <c r="M275" s="513" t="s">
        <v>4588</v>
      </c>
      <c r="N275" s="514" t="s">
        <v>1440</v>
      </c>
      <c r="O275" s="52" t="s">
        <v>3033</v>
      </c>
      <c r="P275" s="49">
        <v>0.96</v>
      </c>
      <c r="Q275" s="49">
        <v>116</v>
      </c>
    </row>
    <row r="276" spans="1:17">
      <c r="A276" s="42" t="s">
        <v>601</v>
      </c>
      <c r="B276" s="42" t="s">
        <v>4589</v>
      </c>
      <c r="C276" s="43" t="s">
        <v>484</v>
      </c>
      <c r="D276" s="44">
        <v>15</v>
      </c>
      <c r="E276" s="44">
        <v>18</v>
      </c>
      <c r="F276" s="45" t="s">
        <v>1384</v>
      </c>
      <c r="G276" s="46" t="s">
        <v>4295</v>
      </c>
      <c r="H276" s="47" t="s">
        <v>568</v>
      </c>
      <c r="I276" s="48" t="s">
        <v>3016</v>
      </c>
      <c r="J276" s="45">
        <v>1.2</v>
      </c>
      <c r="K276" s="45">
        <v>144</v>
      </c>
      <c r="L276" s="49" t="s">
        <v>1507</v>
      </c>
      <c r="M276" s="513" t="s">
        <v>4588</v>
      </c>
      <c r="N276" s="514" t="s">
        <v>1440</v>
      </c>
      <c r="O276" s="52" t="s">
        <v>3028</v>
      </c>
      <c r="P276" s="49">
        <v>0.96</v>
      </c>
      <c r="Q276" s="49">
        <v>153</v>
      </c>
    </row>
    <row r="277" spans="1:17">
      <c r="A277" s="42" t="s">
        <v>603</v>
      </c>
      <c r="B277" s="42" t="s">
        <v>4590</v>
      </c>
      <c r="C277" s="43" t="s">
        <v>484</v>
      </c>
      <c r="D277" s="44">
        <v>6</v>
      </c>
      <c r="E277" s="44">
        <v>6</v>
      </c>
      <c r="F277" s="45" t="s">
        <v>1386</v>
      </c>
      <c r="G277" s="46" t="s">
        <v>4297</v>
      </c>
      <c r="H277" s="47" t="s">
        <v>568</v>
      </c>
      <c r="I277" s="48" t="s">
        <v>3018</v>
      </c>
      <c r="J277" s="45">
        <v>0.65</v>
      </c>
      <c r="K277" s="45">
        <v>202</v>
      </c>
      <c r="L277" s="49" t="s">
        <v>1507</v>
      </c>
      <c r="M277" s="513" t="s">
        <v>4588</v>
      </c>
      <c r="N277" s="514" t="s">
        <v>1440</v>
      </c>
      <c r="O277" s="52" t="s">
        <v>3032</v>
      </c>
      <c r="P277" s="49">
        <v>0.96</v>
      </c>
      <c r="Q277" s="49">
        <v>117</v>
      </c>
    </row>
    <row r="278" spans="1:17">
      <c r="A278" s="42" t="s">
        <v>605</v>
      </c>
      <c r="B278" s="42" t="s">
        <v>4591</v>
      </c>
      <c r="C278" s="43" t="s">
        <v>484</v>
      </c>
      <c r="D278" s="44">
        <v>6</v>
      </c>
      <c r="E278" s="44">
        <v>6</v>
      </c>
      <c r="F278" s="45" t="s">
        <v>1386</v>
      </c>
      <c r="G278" s="46" t="s">
        <v>4297</v>
      </c>
      <c r="H278" s="47" t="s">
        <v>568</v>
      </c>
      <c r="I278" s="48" t="s">
        <v>3016</v>
      </c>
      <c r="J278" s="45">
        <v>1.3</v>
      </c>
      <c r="K278" s="45">
        <v>144</v>
      </c>
      <c r="L278" s="49" t="s">
        <v>1509</v>
      </c>
      <c r="M278" s="513" t="s">
        <v>4592</v>
      </c>
      <c r="N278" s="514" t="s">
        <v>1440</v>
      </c>
      <c r="O278" s="52" t="s">
        <v>3027</v>
      </c>
      <c r="P278" s="49">
        <v>1.04</v>
      </c>
      <c r="Q278" s="49">
        <v>455</v>
      </c>
    </row>
    <row r="279" spans="1:17">
      <c r="A279" s="42" t="s">
        <v>607</v>
      </c>
      <c r="B279" s="42" t="s">
        <v>4593</v>
      </c>
      <c r="C279" s="43" t="s">
        <v>484</v>
      </c>
      <c r="D279" s="44">
        <v>10</v>
      </c>
      <c r="E279" s="44">
        <v>10</v>
      </c>
      <c r="F279" s="45" t="s">
        <v>1388</v>
      </c>
      <c r="G279" s="46" t="s">
        <v>4300</v>
      </c>
      <c r="H279" s="47" t="s">
        <v>568</v>
      </c>
      <c r="I279" s="48" t="s">
        <v>3018</v>
      </c>
      <c r="J279" s="45">
        <v>0.7</v>
      </c>
      <c r="K279" s="45">
        <v>202</v>
      </c>
      <c r="L279" s="49" t="s">
        <v>1509</v>
      </c>
      <c r="M279" s="513" t="s">
        <v>4592</v>
      </c>
      <c r="N279" s="514" t="s">
        <v>1440</v>
      </c>
      <c r="O279" s="52" t="s">
        <v>3032</v>
      </c>
      <c r="P279" s="49">
        <v>1.04</v>
      </c>
      <c r="Q279" s="49">
        <v>117</v>
      </c>
    </row>
    <row r="280" spans="1:17">
      <c r="A280" s="42" t="s">
        <v>609</v>
      </c>
      <c r="B280" s="42" t="s">
        <v>4594</v>
      </c>
      <c r="C280" s="43" t="s">
        <v>484</v>
      </c>
      <c r="D280" s="44">
        <v>10</v>
      </c>
      <c r="E280" s="44">
        <v>10</v>
      </c>
      <c r="F280" s="45" t="s">
        <v>1388</v>
      </c>
      <c r="G280" s="46" t="s">
        <v>4300</v>
      </c>
      <c r="H280" s="47" t="s">
        <v>568</v>
      </c>
      <c r="I280" s="48" t="s">
        <v>3016</v>
      </c>
      <c r="J280" s="45">
        <v>1.4</v>
      </c>
      <c r="K280" s="45">
        <v>144</v>
      </c>
      <c r="L280" s="49" t="s">
        <v>1509</v>
      </c>
      <c r="M280" s="513" t="s">
        <v>4592</v>
      </c>
      <c r="N280" s="514" t="s">
        <v>1440</v>
      </c>
      <c r="O280" s="52" t="s">
        <v>3033</v>
      </c>
      <c r="P280" s="49">
        <v>1.04</v>
      </c>
      <c r="Q280" s="49">
        <v>116</v>
      </c>
    </row>
    <row r="281" spans="1:17">
      <c r="A281" s="42" t="s">
        <v>611</v>
      </c>
      <c r="B281" s="42" t="s">
        <v>4595</v>
      </c>
      <c r="C281" s="43" t="s">
        <v>484</v>
      </c>
      <c r="D281" s="44">
        <v>10</v>
      </c>
      <c r="E281" s="44">
        <v>10</v>
      </c>
      <c r="F281" s="45" t="s">
        <v>1390</v>
      </c>
      <c r="G281" s="46" t="s">
        <v>4302</v>
      </c>
      <c r="H281" s="47" t="s">
        <v>568</v>
      </c>
      <c r="I281" s="48" t="s">
        <v>3016</v>
      </c>
      <c r="J281" s="45">
        <v>2.05</v>
      </c>
      <c r="K281" s="45">
        <v>144</v>
      </c>
      <c r="L281" s="49" t="s">
        <v>1509</v>
      </c>
      <c r="M281" s="513" t="s">
        <v>4592</v>
      </c>
      <c r="N281" s="514" t="s">
        <v>1440</v>
      </c>
      <c r="O281" s="52" t="s">
        <v>3028</v>
      </c>
      <c r="P281" s="49">
        <v>1.04</v>
      </c>
      <c r="Q281" s="49">
        <v>153</v>
      </c>
    </row>
    <row r="282" spans="1:17">
      <c r="A282" s="42" t="s">
        <v>613</v>
      </c>
      <c r="B282" s="42" t="s">
        <v>4596</v>
      </c>
      <c r="C282" s="43" t="s">
        <v>484</v>
      </c>
      <c r="D282" s="44">
        <v>10</v>
      </c>
      <c r="E282" s="44">
        <v>10</v>
      </c>
      <c r="F282" s="45" t="s">
        <v>1390</v>
      </c>
      <c r="G282" s="46" t="s">
        <v>4302</v>
      </c>
      <c r="H282" s="47" t="s">
        <v>568</v>
      </c>
      <c r="I282" s="48" t="s">
        <v>3018</v>
      </c>
      <c r="J282" s="45">
        <v>1.05</v>
      </c>
      <c r="K282" s="45">
        <v>202</v>
      </c>
      <c r="L282" s="49" t="s">
        <v>1511</v>
      </c>
      <c r="M282" s="513" t="s">
        <v>4597</v>
      </c>
      <c r="N282" s="514" t="s">
        <v>1440</v>
      </c>
      <c r="O282" s="52" t="s">
        <v>3027</v>
      </c>
      <c r="P282" s="49">
        <v>1.14</v>
      </c>
      <c r="Q282" s="49">
        <v>455</v>
      </c>
    </row>
    <row r="283" spans="1:17">
      <c r="A283" s="42" t="s">
        <v>615</v>
      </c>
      <c r="B283" s="42" t="s">
        <v>4598</v>
      </c>
      <c r="C283" s="43" t="s">
        <v>484</v>
      </c>
      <c r="D283" s="44">
        <v>12</v>
      </c>
      <c r="E283" s="44">
        <v>14</v>
      </c>
      <c r="F283" s="45" t="s">
        <v>1392</v>
      </c>
      <c r="G283" s="46" t="s">
        <v>4305</v>
      </c>
      <c r="H283" s="47" t="s">
        <v>568</v>
      </c>
      <c r="I283" s="48" t="s">
        <v>3016</v>
      </c>
      <c r="J283" s="45">
        <v>3.05</v>
      </c>
      <c r="K283" s="45">
        <v>144</v>
      </c>
      <c r="L283" s="49" t="s">
        <v>1511</v>
      </c>
      <c r="M283" s="513" t="s">
        <v>4597</v>
      </c>
      <c r="N283" s="514" t="s">
        <v>1440</v>
      </c>
      <c r="O283" s="52" t="s">
        <v>3028</v>
      </c>
      <c r="P283" s="49">
        <v>1.14</v>
      </c>
      <c r="Q283" s="49">
        <v>153</v>
      </c>
    </row>
    <row r="284" spans="1:17">
      <c r="A284" s="42" t="s">
        <v>617</v>
      </c>
      <c r="B284" s="42" t="s">
        <v>4599</v>
      </c>
      <c r="C284" s="43" t="s">
        <v>484</v>
      </c>
      <c r="D284" s="44">
        <v>12</v>
      </c>
      <c r="E284" s="44">
        <v>14</v>
      </c>
      <c r="F284" s="45" t="s">
        <v>1392</v>
      </c>
      <c r="G284" s="46" t="s">
        <v>4305</v>
      </c>
      <c r="H284" s="47" t="s">
        <v>568</v>
      </c>
      <c r="I284" s="48" t="s">
        <v>3018</v>
      </c>
      <c r="J284" s="45">
        <v>1.55</v>
      </c>
      <c r="K284" s="45">
        <v>202</v>
      </c>
      <c r="L284" s="49" t="s">
        <v>1511</v>
      </c>
      <c r="M284" s="513" t="s">
        <v>4597</v>
      </c>
      <c r="N284" s="514" t="s">
        <v>1440</v>
      </c>
      <c r="O284" s="52" t="s">
        <v>3033</v>
      </c>
      <c r="P284" s="49">
        <v>1.14</v>
      </c>
      <c r="Q284" s="49">
        <v>116</v>
      </c>
    </row>
    <row r="285" spans="1:17">
      <c r="A285" s="42" t="s">
        <v>619</v>
      </c>
      <c r="B285" s="42" t="s">
        <v>4600</v>
      </c>
      <c r="C285" s="43" t="s">
        <v>484</v>
      </c>
      <c r="D285" s="44">
        <v>1</v>
      </c>
      <c r="E285" s="44">
        <v>0</v>
      </c>
      <c r="F285" s="45" t="s">
        <v>1394</v>
      </c>
      <c r="G285" s="46" t="s">
        <v>4307</v>
      </c>
      <c r="H285" s="47" t="s">
        <v>568</v>
      </c>
      <c r="I285" s="48" t="s">
        <v>3018</v>
      </c>
      <c r="J285" s="45">
        <v>1.6</v>
      </c>
      <c r="K285" s="45">
        <v>202</v>
      </c>
      <c r="L285" s="49" t="s">
        <v>1511</v>
      </c>
      <c r="M285" s="513" t="s">
        <v>4597</v>
      </c>
      <c r="N285" s="514" t="s">
        <v>1440</v>
      </c>
      <c r="O285" s="52" t="s">
        <v>3032</v>
      </c>
      <c r="P285" s="49">
        <v>1.14</v>
      </c>
      <c r="Q285" s="49">
        <v>117</v>
      </c>
    </row>
    <row r="286" spans="1:17">
      <c r="A286" s="42" t="s">
        <v>621</v>
      </c>
      <c r="B286" s="42" t="s">
        <v>4312</v>
      </c>
      <c r="C286" s="43" t="s">
        <v>623</v>
      </c>
      <c r="D286" s="44">
        <v>0.52</v>
      </c>
      <c r="E286" s="44">
        <v>0.56</v>
      </c>
      <c r="F286" s="45" t="s">
        <v>1394</v>
      </c>
      <c r="G286" s="46" t="s">
        <v>4307</v>
      </c>
      <c r="H286" s="47" t="s">
        <v>568</v>
      </c>
      <c r="I286" s="48" t="s">
        <v>3016</v>
      </c>
      <c r="J286" s="45">
        <v>3.2</v>
      </c>
      <c r="K286" s="45">
        <v>144</v>
      </c>
      <c r="L286" s="49" t="s">
        <v>1513</v>
      </c>
      <c r="M286" s="513" t="s">
        <v>4601</v>
      </c>
      <c r="N286" s="514" t="s">
        <v>1440</v>
      </c>
      <c r="O286" s="52" t="s">
        <v>3028</v>
      </c>
      <c r="P286" s="49">
        <v>1.2</v>
      </c>
      <c r="Q286" s="49">
        <v>153</v>
      </c>
    </row>
    <row r="287" spans="1:17">
      <c r="A287" s="42" t="s">
        <v>4602</v>
      </c>
      <c r="B287" s="42" t="s">
        <v>4603</v>
      </c>
      <c r="C287" s="43" t="s">
        <v>623</v>
      </c>
      <c r="D287" s="44">
        <f>0.52*0.3</f>
        <v>0.156</v>
      </c>
      <c r="E287" s="44">
        <f>0.56*0.3</f>
        <v>0.168</v>
      </c>
      <c r="F287" s="45" t="s">
        <v>1396</v>
      </c>
      <c r="G287" s="46" t="s">
        <v>4310</v>
      </c>
      <c r="H287" s="47" t="s">
        <v>568</v>
      </c>
      <c r="I287" s="48" t="s">
        <v>3018</v>
      </c>
      <c r="J287" s="45">
        <v>0.25</v>
      </c>
      <c r="K287" s="45">
        <v>202</v>
      </c>
      <c r="L287" s="49" t="s">
        <v>1513</v>
      </c>
      <c r="M287" s="513" t="s">
        <v>4601</v>
      </c>
      <c r="N287" s="514" t="s">
        <v>1440</v>
      </c>
      <c r="O287" s="52" t="s">
        <v>3033</v>
      </c>
      <c r="P287" s="49">
        <v>1.2</v>
      </c>
      <c r="Q287" s="49">
        <v>116</v>
      </c>
    </row>
    <row r="288" spans="1:17">
      <c r="A288" s="42" t="s">
        <v>4604</v>
      </c>
      <c r="B288" s="42" t="s">
        <v>4605</v>
      </c>
      <c r="C288" s="43" t="s">
        <v>623</v>
      </c>
      <c r="D288" s="44">
        <v>0.68</v>
      </c>
      <c r="E288" s="44">
        <v>0.73</v>
      </c>
      <c r="F288" s="45" t="s">
        <v>1396</v>
      </c>
      <c r="G288" s="46" t="s">
        <v>4310</v>
      </c>
      <c r="H288" s="47" t="s">
        <v>568</v>
      </c>
      <c r="I288" s="48" t="s">
        <v>3017</v>
      </c>
      <c r="J288" s="45">
        <v>0.5</v>
      </c>
      <c r="K288" s="45">
        <v>209</v>
      </c>
      <c r="L288" s="49" t="s">
        <v>1513</v>
      </c>
      <c r="M288" s="513" t="s">
        <v>4601</v>
      </c>
      <c r="N288" s="514" t="s">
        <v>1440</v>
      </c>
      <c r="O288" s="52" t="s">
        <v>3027</v>
      </c>
      <c r="P288" s="49">
        <v>1.2</v>
      </c>
      <c r="Q288" s="49">
        <v>455</v>
      </c>
    </row>
    <row r="289" spans="1:17">
      <c r="A289" s="42" t="s">
        <v>4606</v>
      </c>
      <c r="B289" s="42" t="s">
        <v>4607</v>
      </c>
      <c r="C289" s="43" t="s">
        <v>623</v>
      </c>
      <c r="D289" s="44">
        <f>0.68*0.3</f>
        <v>0.204</v>
      </c>
      <c r="E289" s="44">
        <f>0.73*0.3</f>
        <v>0.219</v>
      </c>
      <c r="F289" s="45" t="s">
        <v>1398</v>
      </c>
      <c r="G289" s="46" t="s">
        <v>4313</v>
      </c>
      <c r="H289" s="47" t="s">
        <v>568</v>
      </c>
      <c r="I289" s="48" t="s">
        <v>3018</v>
      </c>
      <c r="J289" s="45">
        <v>0.35</v>
      </c>
      <c r="K289" s="45">
        <v>202</v>
      </c>
      <c r="L289" s="49" t="s">
        <v>1513</v>
      </c>
      <c r="M289" s="513" t="s">
        <v>4601</v>
      </c>
      <c r="N289" s="514" t="s">
        <v>1440</v>
      </c>
      <c r="O289" s="52" t="s">
        <v>3032</v>
      </c>
      <c r="P289" s="49">
        <v>1.2</v>
      </c>
      <c r="Q289" s="49">
        <v>117</v>
      </c>
    </row>
    <row r="290" spans="1:17">
      <c r="A290" s="42" t="s">
        <v>4608</v>
      </c>
      <c r="B290" s="42" t="s">
        <v>4609</v>
      </c>
      <c r="C290" s="43" t="s">
        <v>623</v>
      </c>
      <c r="D290" s="44">
        <v>0.83</v>
      </c>
      <c r="E290" s="44">
        <v>0.9</v>
      </c>
      <c r="F290" s="45" t="s">
        <v>1398</v>
      </c>
      <c r="G290" s="46" t="s">
        <v>4313</v>
      </c>
      <c r="H290" s="47" t="s">
        <v>568</v>
      </c>
      <c r="I290" s="48" t="s">
        <v>3017</v>
      </c>
      <c r="J290" s="45">
        <v>0.75</v>
      </c>
      <c r="K290" s="45">
        <v>209</v>
      </c>
      <c r="L290" s="49" t="s">
        <v>1515</v>
      </c>
      <c r="M290" s="513" t="s">
        <v>4610</v>
      </c>
      <c r="N290" s="514" t="s">
        <v>1440</v>
      </c>
      <c r="O290" s="52" t="s">
        <v>3033</v>
      </c>
      <c r="P290" s="49">
        <v>1.26</v>
      </c>
      <c r="Q290" s="49">
        <v>116</v>
      </c>
    </row>
    <row r="291" spans="1:17">
      <c r="A291" s="42" t="s">
        <v>4611</v>
      </c>
      <c r="B291" s="42" t="s">
        <v>4612</v>
      </c>
      <c r="C291" s="43" t="s">
        <v>623</v>
      </c>
      <c r="D291" s="44">
        <v>1.04</v>
      </c>
      <c r="E291" s="44">
        <v>1.12</v>
      </c>
      <c r="F291" s="45" t="s">
        <v>1400</v>
      </c>
      <c r="G291" s="46" t="s">
        <v>4316</v>
      </c>
      <c r="H291" s="47" t="s">
        <v>568</v>
      </c>
      <c r="I291" s="48" t="s">
        <v>3018</v>
      </c>
      <c r="J291" s="45">
        <v>0.5</v>
      </c>
      <c r="K291" s="45">
        <v>202</v>
      </c>
      <c r="L291" s="49" t="s">
        <v>1515</v>
      </c>
      <c r="M291" s="513" t="s">
        <v>4610</v>
      </c>
      <c r="N291" s="514" t="s">
        <v>1440</v>
      </c>
      <c r="O291" s="52" t="s">
        <v>3028</v>
      </c>
      <c r="P291" s="49">
        <v>1.26</v>
      </c>
      <c r="Q291" s="49">
        <v>153</v>
      </c>
    </row>
    <row r="292" spans="1:17">
      <c r="A292" s="42" t="s">
        <v>624</v>
      </c>
      <c r="B292" s="42" t="s">
        <v>4315</v>
      </c>
      <c r="C292" s="43" t="s">
        <v>623</v>
      </c>
      <c r="D292" s="44">
        <v>0.6</v>
      </c>
      <c r="E292" s="44">
        <v>0.65</v>
      </c>
      <c r="F292" s="45" t="s">
        <v>1400</v>
      </c>
      <c r="G292" s="46" t="s">
        <v>4316</v>
      </c>
      <c r="H292" s="47" t="s">
        <v>568</v>
      </c>
      <c r="I292" s="48" t="s">
        <v>3017</v>
      </c>
      <c r="J292" s="45">
        <v>1</v>
      </c>
      <c r="K292" s="45">
        <v>209</v>
      </c>
      <c r="L292" s="49" t="s">
        <v>1515</v>
      </c>
      <c r="M292" s="513" t="s">
        <v>4610</v>
      </c>
      <c r="N292" s="514" t="s">
        <v>1440</v>
      </c>
      <c r="O292" s="52" t="s">
        <v>3032</v>
      </c>
      <c r="P292" s="49">
        <v>1.26</v>
      </c>
      <c r="Q292" s="49">
        <v>117</v>
      </c>
    </row>
    <row r="293" spans="1:17">
      <c r="A293" s="42" t="s">
        <v>624</v>
      </c>
      <c r="B293" s="42" t="s">
        <v>4613</v>
      </c>
      <c r="C293" s="43" t="s">
        <v>623</v>
      </c>
      <c r="D293" s="44">
        <f>0.6*0.3</f>
        <v>0.18</v>
      </c>
      <c r="E293" s="44">
        <f>0.65*0.3</f>
        <v>0.195</v>
      </c>
      <c r="F293" s="45" t="s">
        <v>1402</v>
      </c>
      <c r="G293" s="46" t="s">
        <v>4319</v>
      </c>
      <c r="H293" s="47" t="s">
        <v>568</v>
      </c>
      <c r="I293" s="48" t="s">
        <v>3018</v>
      </c>
      <c r="J293" s="45">
        <v>0.6</v>
      </c>
      <c r="K293" s="45">
        <v>202</v>
      </c>
      <c r="L293" s="49" t="s">
        <v>1515</v>
      </c>
      <c r="M293" s="513" t="s">
        <v>4610</v>
      </c>
      <c r="N293" s="514" t="s">
        <v>1440</v>
      </c>
      <c r="O293" s="52" t="s">
        <v>3027</v>
      </c>
      <c r="P293" s="49">
        <v>1.26</v>
      </c>
      <c r="Q293" s="49">
        <v>455</v>
      </c>
    </row>
    <row r="294" spans="1:17">
      <c r="A294" s="42" t="s">
        <v>4614</v>
      </c>
      <c r="B294" s="42" t="s">
        <v>4615</v>
      </c>
      <c r="C294" s="43" t="s">
        <v>623</v>
      </c>
      <c r="D294" s="44">
        <v>0.78</v>
      </c>
      <c r="E294" s="44">
        <v>0.85</v>
      </c>
      <c r="F294" s="45" t="s">
        <v>1402</v>
      </c>
      <c r="G294" s="46" t="s">
        <v>4319</v>
      </c>
      <c r="H294" s="47" t="s">
        <v>568</v>
      </c>
      <c r="I294" s="48" t="s">
        <v>3017</v>
      </c>
      <c r="J294" s="45">
        <v>1.15</v>
      </c>
      <c r="K294" s="45">
        <v>209</v>
      </c>
      <c r="L294" s="49" t="s">
        <v>1517</v>
      </c>
      <c r="M294" s="513" t="s">
        <v>4616</v>
      </c>
      <c r="N294" s="514" t="s">
        <v>1440</v>
      </c>
      <c r="O294" s="52" t="s">
        <v>3028</v>
      </c>
      <c r="P294" s="49">
        <v>1.32</v>
      </c>
      <c r="Q294" s="49">
        <v>153</v>
      </c>
    </row>
    <row r="295" spans="1:17">
      <c r="A295" s="42" t="s">
        <v>4614</v>
      </c>
      <c r="B295" s="42" t="s">
        <v>4617</v>
      </c>
      <c r="C295" s="43" t="s">
        <v>623</v>
      </c>
      <c r="D295" s="44">
        <f>0.78*0.3</f>
        <v>0.234</v>
      </c>
      <c r="E295" s="44">
        <f>0.85*0.3</f>
        <v>0.255</v>
      </c>
      <c r="F295" s="45" t="s">
        <v>1404</v>
      </c>
      <c r="G295" s="46" t="s">
        <v>4322</v>
      </c>
      <c r="H295" s="47" t="s">
        <v>568</v>
      </c>
      <c r="I295" s="48" t="s">
        <v>3017</v>
      </c>
      <c r="J295" s="45">
        <v>1.3</v>
      </c>
      <c r="K295" s="45">
        <v>209</v>
      </c>
      <c r="L295" s="49" t="s">
        <v>1517</v>
      </c>
      <c r="M295" s="513" t="s">
        <v>4616</v>
      </c>
      <c r="N295" s="514" t="s">
        <v>1440</v>
      </c>
      <c r="O295" s="52" t="s">
        <v>3027</v>
      </c>
      <c r="P295" s="49">
        <v>1.32</v>
      </c>
      <c r="Q295" s="49">
        <v>455</v>
      </c>
    </row>
    <row r="296" spans="1:17">
      <c r="A296" s="42" t="s">
        <v>4618</v>
      </c>
      <c r="B296" s="42" t="s">
        <v>4619</v>
      </c>
      <c r="C296" s="43" t="s">
        <v>623</v>
      </c>
      <c r="D296" s="44">
        <v>0.96</v>
      </c>
      <c r="E296" s="44">
        <v>1.04</v>
      </c>
      <c r="F296" s="45" t="s">
        <v>1404</v>
      </c>
      <c r="G296" s="46" t="s">
        <v>4322</v>
      </c>
      <c r="H296" s="47" t="s">
        <v>568</v>
      </c>
      <c r="I296" s="48" t="s">
        <v>3018</v>
      </c>
      <c r="J296" s="45">
        <v>0.65</v>
      </c>
      <c r="K296" s="45">
        <v>202</v>
      </c>
      <c r="L296" s="49" t="s">
        <v>1517</v>
      </c>
      <c r="M296" s="513" t="s">
        <v>4616</v>
      </c>
      <c r="N296" s="514" t="s">
        <v>1440</v>
      </c>
      <c r="O296" s="52" t="s">
        <v>3032</v>
      </c>
      <c r="P296" s="49">
        <v>1.32</v>
      </c>
      <c r="Q296" s="49">
        <v>117</v>
      </c>
    </row>
    <row r="297" spans="1:17">
      <c r="A297" s="42" t="s">
        <v>4620</v>
      </c>
      <c r="B297" s="42" t="s">
        <v>4621</v>
      </c>
      <c r="C297" s="43" t="s">
        <v>623</v>
      </c>
      <c r="D297" s="44">
        <v>1.2</v>
      </c>
      <c r="E297" s="44">
        <v>1.3</v>
      </c>
      <c r="F297" s="45" t="s">
        <v>1406</v>
      </c>
      <c r="G297" s="46" t="s">
        <v>4325</v>
      </c>
      <c r="H297" s="47" t="s">
        <v>568</v>
      </c>
      <c r="I297" s="48" t="s">
        <v>3017</v>
      </c>
      <c r="J297" s="45">
        <v>1.4</v>
      </c>
      <c r="K297" s="45">
        <v>209</v>
      </c>
      <c r="L297" s="49" t="s">
        <v>1517</v>
      </c>
      <c r="M297" s="513" t="s">
        <v>4616</v>
      </c>
      <c r="N297" s="514" t="s">
        <v>1440</v>
      </c>
      <c r="O297" s="52" t="s">
        <v>3033</v>
      </c>
      <c r="P297" s="49">
        <v>1.32</v>
      </c>
      <c r="Q297" s="49">
        <v>116</v>
      </c>
    </row>
    <row r="298" spans="1:17">
      <c r="A298" s="42" t="s">
        <v>626</v>
      </c>
      <c r="B298" s="42" t="s">
        <v>4318</v>
      </c>
      <c r="C298" s="43" t="s">
        <v>623</v>
      </c>
      <c r="D298" s="44">
        <v>0.69</v>
      </c>
      <c r="E298" s="44">
        <v>0.81</v>
      </c>
      <c r="F298" s="45" t="s">
        <v>1406</v>
      </c>
      <c r="G298" s="46" t="s">
        <v>4325</v>
      </c>
      <c r="H298" s="47" t="s">
        <v>568</v>
      </c>
      <c r="I298" s="48" t="s">
        <v>3018</v>
      </c>
      <c r="J298" s="45">
        <v>0.7</v>
      </c>
      <c r="K298" s="45">
        <v>202</v>
      </c>
      <c r="L298" s="49" t="s">
        <v>1519</v>
      </c>
      <c r="M298" s="513" t="s">
        <v>4622</v>
      </c>
      <c r="N298" s="514" t="s">
        <v>1440</v>
      </c>
      <c r="O298" s="52" t="s">
        <v>3033</v>
      </c>
      <c r="P298" s="49">
        <v>1.38</v>
      </c>
      <c r="Q298" s="49">
        <v>116</v>
      </c>
    </row>
    <row r="299" spans="1:17">
      <c r="A299" s="42" t="s">
        <v>4623</v>
      </c>
      <c r="B299" s="42" t="s">
        <v>4624</v>
      </c>
      <c r="C299" s="43" t="s">
        <v>623</v>
      </c>
      <c r="D299" s="44">
        <v>0.9</v>
      </c>
      <c r="E299" s="44">
        <v>1.05</v>
      </c>
      <c r="F299" s="45" t="s">
        <v>1408</v>
      </c>
      <c r="G299" s="46" t="s">
        <v>4328</v>
      </c>
      <c r="H299" s="47" t="s">
        <v>568</v>
      </c>
      <c r="I299" s="48" t="s">
        <v>3018</v>
      </c>
      <c r="J299" s="45">
        <v>0.8</v>
      </c>
      <c r="K299" s="45">
        <v>202</v>
      </c>
      <c r="L299" s="49" t="s">
        <v>1519</v>
      </c>
      <c r="M299" s="513" t="s">
        <v>4622</v>
      </c>
      <c r="N299" s="514" t="s">
        <v>1440</v>
      </c>
      <c r="O299" s="52" t="s">
        <v>3032</v>
      </c>
      <c r="P299" s="49">
        <v>1.38</v>
      </c>
      <c r="Q299" s="49">
        <v>117</v>
      </c>
    </row>
    <row r="300" spans="1:17">
      <c r="A300" s="42" t="s">
        <v>4625</v>
      </c>
      <c r="B300" s="42" t="s">
        <v>4626</v>
      </c>
      <c r="C300" s="43" t="s">
        <v>623</v>
      </c>
      <c r="D300" s="44">
        <v>1.1</v>
      </c>
      <c r="E300" s="44">
        <v>1.3</v>
      </c>
      <c r="F300" s="45" t="s">
        <v>1408</v>
      </c>
      <c r="G300" s="46" t="s">
        <v>4328</v>
      </c>
      <c r="H300" s="47" t="s">
        <v>568</v>
      </c>
      <c r="I300" s="48" t="s">
        <v>3017</v>
      </c>
      <c r="J300" s="45">
        <v>1.55</v>
      </c>
      <c r="K300" s="45">
        <v>209</v>
      </c>
      <c r="L300" s="49" t="s">
        <v>1519</v>
      </c>
      <c r="M300" s="513" t="s">
        <v>4622</v>
      </c>
      <c r="N300" s="514" t="s">
        <v>1440</v>
      </c>
      <c r="O300" s="52" t="s">
        <v>3027</v>
      </c>
      <c r="P300" s="49">
        <v>1.38</v>
      </c>
      <c r="Q300" s="49">
        <v>455</v>
      </c>
    </row>
    <row r="301" spans="1:17">
      <c r="A301" s="42" t="s">
        <v>4627</v>
      </c>
      <c r="B301" s="42" t="s">
        <v>4628</v>
      </c>
      <c r="C301" s="43" t="s">
        <v>623</v>
      </c>
      <c r="D301" s="44">
        <v>1.38</v>
      </c>
      <c r="E301" s="44">
        <v>1.62</v>
      </c>
      <c r="F301" s="45" t="s">
        <v>1410</v>
      </c>
      <c r="G301" s="46" t="s">
        <v>4331</v>
      </c>
      <c r="H301" s="47" t="s">
        <v>568</v>
      </c>
      <c r="I301" s="48" t="s">
        <v>3017</v>
      </c>
      <c r="J301" s="45">
        <v>1.75</v>
      </c>
      <c r="K301" s="45">
        <v>209</v>
      </c>
      <c r="L301" s="49" t="s">
        <v>1519</v>
      </c>
      <c r="M301" s="513" t="s">
        <v>4622</v>
      </c>
      <c r="N301" s="514" t="s">
        <v>1440</v>
      </c>
      <c r="O301" s="52" t="s">
        <v>3028</v>
      </c>
      <c r="P301" s="49">
        <v>1.38</v>
      </c>
      <c r="Q301" s="49">
        <v>153</v>
      </c>
    </row>
    <row r="302" spans="1:17">
      <c r="A302" s="42" t="s">
        <v>628</v>
      </c>
      <c r="B302" s="42" t="s">
        <v>4321</v>
      </c>
      <c r="C302" s="43" t="s">
        <v>623</v>
      </c>
      <c r="D302" s="44">
        <v>0.77</v>
      </c>
      <c r="E302" s="44">
        <v>0.85</v>
      </c>
      <c r="F302" s="45" t="s">
        <v>1410</v>
      </c>
      <c r="G302" s="46" t="s">
        <v>4331</v>
      </c>
      <c r="H302" s="47" t="s">
        <v>568</v>
      </c>
      <c r="I302" s="48" t="s">
        <v>3018</v>
      </c>
      <c r="J302" s="45">
        <v>0.85</v>
      </c>
      <c r="K302" s="45">
        <v>202</v>
      </c>
      <c r="L302" s="49" t="s">
        <v>1521</v>
      </c>
      <c r="M302" s="513" t="s">
        <v>4629</v>
      </c>
      <c r="N302" s="514" t="s">
        <v>1440</v>
      </c>
      <c r="O302" s="52" t="s">
        <v>3032</v>
      </c>
      <c r="P302" s="49">
        <v>1.44</v>
      </c>
      <c r="Q302" s="49">
        <v>117</v>
      </c>
    </row>
    <row r="303" spans="1:17">
      <c r="A303" s="42" t="s">
        <v>4630</v>
      </c>
      <c r="B303" s="42" t="s">
        <v>4631</v>
      </c>
      <c r="C303" s="43" t="s">
        <v>623</v>
      </c>
      <c r="D303" s="44">
        <v>1</v>
      </c>
      <c r="E303" s="44">
        <v>1.11</v>
      </c>
      <c r="F303" s="45" t="s">
        <v>1412</v>
      </c>
      <c r="G303" s="46" t="s">
        <v>4334</v>
      </c>
      <c r="H303" s="47" t="s">
        <v>568</v>
      </c>
      <c r="I303" s="48" t="s">
        <v>3017</v>
      </c>
      <c r="J303" s="45">
        <v>1.85</v>
      </c>
      <c r="K303" s="45">
        <v>209</v>
      </c>
      <c r="L303" s="49" t="s">
        <v>1521</v>
      </c>
      <c r="M303" s="513" t="s">
        <v>4629</v>
      </c>
      <c r="N303" s="514" t="s">
        <v>1440</v>
      </c>
      <c r="O303" s="52" t="s">
        <v>3027</v>
      </c>
      <c r="P303" s="49">
        <v>1.44</v>
      </c>
      <c r="Q303" s="49">
        <v>455</v>
      </c>
    </row>
    <row r="304" spans="1:17">
      <c r="A304" s="42" t="s">
        <v>4632</v>
      </c>
      <c r="B304" s="42" t="s">
        <v>4633</v>
      </c>
      <c r="C304" s="43" t="s">
        <v>623</v>
      </c>
      <c r="D304" s="44">
        <v>1.23</v>
      </c>
      <c r="E304" s="44">
        <v>1.36</v>
      </c>
      <c r="F304" s="45" t="s">
        <v>1412</v>
      </c>
      <c r="G304" s="46" t="s">
        <v>4334</v>
      </c>
      <c r="H304" s="47" t="s">
        <v>568</v>
      </c>
      <c r="I304" s="48" t="s">
        <v>3018</v>
      </c>
      <c r="J304" s="45">
        <v>0.95</v>
      </c>
      <c r="K304" s="45">
        <v>202</v>
      </c>
      <c r="L304" s="49" t="s">
        <v>1521</v>
      </c>
      <c r="M304" s="513" t="s">
        <v>4629</v>
      </c>
      <c r="N304" s="514" t="s">
        <v>1440</v>
      </c>
      <c r="O304" s="52" t="s">
        <v>3028</v>
      </c>
      <c r="P304" s="49">
        <v>1.44</v>
      </c>
      <c r="Q304" s="49">
        <v>153</v>
      </c>
    </row>
    <row r="305" spans="1:17">
      <c r="A305" s="42" t="s">
        <v>4634</v>
      </c>
      <c r="B305" s="42" t="s">
        <v>4635</v>
      </c>
      <c r="C305" s="43" t="s">
        <v>623</v>
      </c>
      <c r="D305" s="44">
        <v>1.54</v>
      </c>
      <c r="E305" s="44">
        <v>1.7</v>
      </c>
      <c r="F305" s="45" t="s">
        <v>1414</v>
      </c>
      <c r="G305" s="46" t="s">
        <v>4337</v>
      </c>
      <c r="H305" s="47" t="s">
        <v>568</v>
      </c>
      <c r="I305" s="48" t="s">
        <v>3018</v>
      </c>
      <c r="J305" s="45">
        <v>0.2</v>
      </c>
      <c r="K305" s="45">
        <v>202</v>
      </c>
      <c r="L305" s="49" t="s">
        <v>1521</v>
      </c>
      <c r="M305" s="513" t="s">
        <v>4629</v>
      </c>
      <c r="N305" s="514" t="s">
        <v>1440</v>
      </c>
      <c r="O305" s="52" t="s">
        <v>3033</v>
      </c>
      <c r="P305" s="49">
        <v>1.44</v>
      </c>
      <c r="Q305" s="49">
        <v>116</v>
      </c>
    </row>
    <row r="306" spans="1:17">
      <c r="A306" s="42" t="s">
        <v>630</v>
      </c>
      <c r="B306" s="42" t="s">
        <v>4324</v>
      </c>
      <c r="C306" s="43" t="s">
        <v>623</v>
      </c>
      <c r="D306" s="44">
        <v>0.85</v>
      </c>
      <c r="E306" s="44">
        <v>0.98</v>
      </c>
      <c r="F306" s="45" t="s">
        <v>1414</v>
      </c>
      <c r="G306" s="46" t="s">
        <v>4337</v>
      </c>
      <c r="H306" s="47" t="s">
        <v>568</v>
      </c>
      <c r="I306" s="48" t="s">
        <v>3017</v>
      </c>
      <c r="J306" s="45">
        <v>0.45</v>
      </c>
      <c r="K306" s="45">
        <v>209</v>
      </c>
      <c r="L306" s="49" t="s">
        <v>1523</v>
      </c>
      <c r="M306" s="513" t="s">
        <v>4636</v>
      </c>
      <c r="N306" s="514" t="s">
        <v>1440</v>
      </c>
      <c r="O306" s="52" t="s">
        <v>3028</v>
      </c>
      <c r="P306" s="49">
        <v>1.5</v>
      </c>
      <c r="Q306" s="49">
        <v>153</v>
      </c>
    </row>
    <row r="307" spans="1:17">
      <c r="A307" s="42" t="s">
        <v>4637</v>
      </c>
      <c r="B307" s="42" t="s">
        <v>4638</v>
      </c>
      <c r="C307" s="43" t="s">
        <v>623</v>
      </c>
      <c r="D307" s="44">
        <v>1.11</v>
      </c>
      <c r="E307" s="44">
        <v>1.27</v>
      </c>
      <c r="F307" s="45" t="s">
        <v>1416</v>
      </c>
      <c r="G307" s="46" t="s">
        <v>4339</v>
      </c>
      <c r="H307" s="47" t="s">
        <v>568</v>
      </c>
      <c r="I307" s="48" t="s">
        <v>3017</v>
      </c>
      <c r="J307" s="45">
        <v>0.7</v>
      </c>
      <c r="K307" s="45">
        <v>209</v>
      </c>
      <c r="L307" s="49" t="s">
        <v>1523</v>
      </c>
      <c r="M307" s="513" t="s">
        <v>4636</v>
      </c>
      <c r="N307" s="514" t="s">
        <v>1440</v>
      </c>
      <c r="O307" s="52" t="s">
        <v>3027</v>
      </c>
      <c r="P307" s="49">
        <v>1.5</v>
      </c>
      <c r="Q307" s="49">
        <v>455</v>
      </c>
    </row>
    <row r="308" spans="1:17">
      <c r="A308" s="42" t="s">
        <v>4639</v>
      </c>
      <c r="B308" s="42" t="s">
        <v>4640</v>
      </c>
      <c r="C308" s="43" t="s">
        <v>623</v>
      </c>
      <c r="D308" s="44">
        <v>1.36</v>
      </c>
      <c r="E308" s="44">
        <v>1.57</v>
      </c>
      <c r="F308" s="45" t="s">
        <v>1416</v>
      </c>
      <c r="G308" s="46" t="s">
        <v>4339</v>
      </c>
      <c r="H308" s="47" t="s">
        <v>568</v>
      </c>
      <c r="I308" s="48" t="s">
        <v>3018</v>
      </c>
      <c r="J308" s="45">
        <v>0.35</v>
      </c>
      <c r="K308" s="45">
        <v>202</v>
      </c>
      <c r="L308" s="49" t="s">
        <v>1523</v>
      </c>
      <c r="M308" s="513" t="s">
        <v>4636</v>
      </c>
      <c r="N308" s="514" t="s">
        <v>1440</v>
      </c>
      <c r="O308" s="52" t="s">
        <v>3033</v>
      </c>
      <c r="P308" s="49">
        <v>1.5</v>
      </c>
      <c r="Q308" s="49">
        <v>116</v>
      </c>
    </row>
    <row r="309" spans="1:17">
      <c r="A309" s="42" t="s">
        <v>4641</v>
      </c>
      <c r="B309" s="42" t="s">
        <v>4642</v>
      </c>
      <c r="C309" s="43" t="s">
        <v>623</v>
      </c>
      <c r="D309" s="44">
        <v>1.7</v>
      </c>
      <c r="E309" s="44">
        <v>1.96</v>
      </c>
      <c r="F309" s="45" t="s">
        <v>1418</v>
      </c>
      <c r="G309" s="46" t="s">
        <v>4341</v>
      </c>
      <c r="H309" s="47" t="s">
        <v>568</v>
      </c>
      <c r="I309" s="48" t="s">
        <v>3018</v>
      </c>
      <c r="J309" s="45">
        <v>0.45</v>
      </c>
      <c r="K309" s="45">
        <v>202</v>
      </c>
      <c r="L309" s="49" t="s">
        <v>1523</v>
      </c>
      <c r="M309" s="513" t="s">
        <v>4636</v>
      </c>
      <c r="N309" s="514" t="s">
        <v>1440</v>
      </c>
      <c r="O309" s="52" t="s">
        <v>3032</v>
      </c>
      <c r="P309" s="49">
        <v>1.5</v>
      </c>
      <c r="Q309" s="49">
        <v>117</v>
      </c>
    </row>
    <row r="310" spans="1:17">
      <c r="A310" s="42" t="s">
        <v>632</v>
      </c>
      <c r="B310" s="42" t="s">
        <v>4327</v>
      </c>
      <c r="C310" s="43" t="s">
        <v>623</v>
      </c>
      <c r="D310" s="44">
        <v>0.94</v>
      </c>
      <c r="E310" s="44">
        <v>1.27</v>
      </c>
      <c r="F310" s="45" t="s">
        <v>1418</v>
      </c>
      <c r="G310" s="46" t="s">
        <v>4341</v>
      </c>
      <c r="H310" s="47" t="s">
        <v>568</v>
      </c>
      <c r="I310" s="48" t="s">
        <v>3017</v>
      </c>
      <c r="J310" s="45">
        <v>0.9</v>
      </c>
      <c r="K310" s="45">
        <v>209</v>
      </c>
      <c r="L310" s="49" t="s">
        <v>1525</v>
      </c>
      <c r="M310" s="513" t="s">
        <v>4643</v>
      </c>
      <c r="N310" s="514" t="s">
        <v>1440</v>
      </c>
      <c r="O310" s="52" t="s">
        <v>3027</v>
      </c>
      <c r="P310" s="49">
        <v>1.59</v>
      </c>
      <c r="Q310" s="49">
        <v>455</v>
      </c>
    </row>
    <row r="311" spans="1:17">
      <c r="A311" s="42" t="s">
        <v>4644</v>
      </c>
      <c r="B311" s="42" t="s">
        <v>4645</v>
      </c>
      <c r="C311" s="43" t="s">
        <v>623</v>
      </c>
      <c r="D311" s="44">
        <v>1.22</v>
      </c>
      <c r="E311" s="44">
        <v>1.65</v>
      </c>
      <c r="F311" s="45" t="s">
        <v>1420</v>
      </c>
      <c r="G311" s="46" t="s">
        <v>4343</v>
      </c>
      <c r="H311" s="47" t="s">
        <v>568</v>
      </c>
      <c r="I311" s="48" t="s">
        <v>3017</v>
      </c>
      <c r="J311" s="45">
        <v>1.05</v>
      </c>
      <c r="K311" s="45">
        <v>209</v>
      </c>
      <c r="L311" s="49" t="s">
        <v>1525</v>
      </c>
      <c r="M311" s="513" t="s">
        <v>4643</v>
      </c>
      <c r="N311" s="514" t="s">
        <v>1440</v>
      </c>
      <c r="O311" s="52" t="s">
        <v>3028</v>
      </c>
      <c r="P311" s="49">
        <v>1.59</v>
      </c>
      <c r="Q311" s="49">
        <v>153</v>
      </c>
    </row>
    <row r="312" spans="1:17">
      <c r="A312" s="42" t="s">
        <v>4646</v>
      </c>
      <c r="B312" s="42" t="s">
        <v>4647</v>
      </c>
      <c r="C312" s="43" t="s">
        <v>623</v>
      </c>
      <c r="D312" s="44">
        <v>1.5</v>
      </c>
      <c r="E312" s="44">
        <v>2.03</v>
      </c>
      <c r="F312" s="45" t="s">
        <v>1420</v>
      </c>
      <c r="G312" s="46" t="s">
        <v>4343</v>
      </c>
      <c r="H312" s="47" t="s">
        <v>568</v>
      </c>
      <c r="I312" s="48" t="s">
        <v>3018</v>
      </c>
      <c r="J312" s="45">
        <v>0.55</v>
      </c>
      <c r="K312" s="45">
        <v>202</v>
      </c>
      <c r="L312" s="49" t="s">
        <v>1525</v>
      </c>
      <c r="M312" s="513" t="s">
        <v>4643</v>
      </c>
      <c r="N312" s="514" t="s">
        <v>1440</v>
      </c>
      <c r="O312" s="52" t="s">
        <v>3032</v>
      </c>
      <c r="P312" s="49">
        <v>1.59</v>
      </c>
      <c r="Q312" s="49">
        <v>117</v>
      </c>
    </row>
    <row r="313" spans="1:17">
      <c r="A313" s="42" t="s">
        <v>4648</v>
      </c>
      <c r="B313" s="42" t="s">
        <v>4649</v>
      </c>
      <c r="C313" s="43" t="s">
        <v>623</v>
      </c>
      <c r="D313" s="44">
        <v>1.88</v>
      </c>
      <c r="E313" s="44">
        <v>2.54</v>
      </c>
      <c r="F313" s="45" t="s">
        <v>1422</v>
      </c>
      <c r="G313" s="46" t="s">
        <v>4347</v>
      </c>
      <c r="H313" s="47" t="s">
        <v>568</v>
      </c>
      <c r="I313" s="48" t="s">
        <v>3018</v>
      </c>
      <c r="J313" s="45">
        <v>0.6</v>
      </c>
      <c r="K313" s="45">
        <v>202</v>
      </c>
      <c r="L313" s="49" t="s">
        <v>1525</v>
      </c>
      <c r="M313" s="513" t="s">
        <v>4643</v>
      </c>
      <c r="N313" s="514" t="s">
        <v>1440</v>
      </c>
      <c r="O313" s="52" t="s">
        <v>3033</v>
      </c>
      <c r="P313" s="49">
        <v>1.59</v>
      </c>
      <c r="Q313" s="49">
        <v>116</v>
      </c>
    </row>
    <row r="314" spans="1:17">
      <c r="A314" s="42" t="s">
        <v>634</v>
      </c>
      <c r="B314" s="42" t="s">
        <v>4330</v>
      </c>
      <c r="C314" s="43" t="s">
        <v>623</v>
      </c>
      <c r="D314" s="44">
        <v>1.02</v>
      </c>
      <c r="E314" s="44">
        <v>1.23</v>
      </c>
      <c r="F314" s="45" t="s">
        <v>1422</v>
      </c>
      <c r="G314" s="46" t="s">
        <v>4347</v>
      </c>
      <c r="H314" s="47" t="s">
        <v>568</v>
      </c>
      <c r="I314" s="48" t="s">
        <v>3017</v>
      </c>
      <c r="J314" s="45">
        <v>1.15</v>
      </c>
      <c r="K314" s="45">
        <v>209</v>
      </c>
      <c r="L314" s="49" t="s">
        <v>1527</v>
      </c>
      <c r="M314" s="513" t="s">
        <v>4650</v>
      </c>
      <c r="N314" s="514" t="s">
        <v>1440</v>
      </c>
      <c r="O314" s="52" t="s">
        <v>3032</v>
      </c>
      <c r="P314" s="49">
        <v>1.65</v>
      </c>
      <c r="Q314" s="49">
        <v>117</v>
      </c>
    </row>
    <row r="315" spans="1:17">
      <c r="A315" s="42" t="s">
        <v>4651</v>
      </c>
      <c r="B315" s="42" t="s">
        <v>4652</v>
      </c>
      <c r="C315" s="43" t="s">
        <v>623</v>
      </c>
      <c r="D315" s="44">
        <v>1.33</v>
      </c>
      <c r="E315" s="44">
        <v>1.6</v>
      </c>
      <c r="F315" s="45" t="s">
        <v>1424</v>
      </c>
      <c r="G315" s="46" t="s">
        <v>4351</v>
      </c>
      <c r="H315" s="47" t="s">
        <v>568</v>
      </c>
      <c r="I315" s="48" t="s">
        <v>3018</v>
      </c>
      <c r="J315" s="45">
        <v>0.65</v>
      </c>
      <c r="K315" s="45">
        <v>202</v>
      </c>
      <c r="L315" s="49" t="s">
        <v>1527</v>
      </c>
      <c r="M315" s="513" t="s">
        <v>4650</v>
      </c>
      <c r="N315" s="514" t="s">
        <v>1440</v>
      </c>
      <c r="O315" s="52" t="s">
        <v>3033</v>
      </c>
      <c r="P315" s="49">
        <v>1.65</v>
      </c>
      <c r="Q315" s="49">
        <v>116</v>
      </c>
    </row>
    <row r="316" spans="1:17">
      <c r="A316" s="42" t="s">
        <v>4653</v>
      </c>
      <c r="B316" s="42" t="s">
        <v>4654</v>
      </c>
      <c r="C316" s="43" t="s">
        <v>623</v>
      </c>
      <c r="D316" s="44">
        <v>1.63</v>
      </c>
      <c r="E316" s="44">
        <v>1.97</v>
      </c>
      <c r="F316" s="45" t="s">
        <v>1424</v>
      </c>
      <c r="G316" s="46" t="s">
        <v>4351</v>
      </c>
      <c r="H316" s="47" t="s">
        <v>568</v>
      </c>
      <c r="I316" s="48" t="s">
        <v>3017</v>
      </c>
      <c r="J316" s="45">
        <v>1.25</v>
      </c>
      <c r="K316" s="45">
        <v>209</v>
      </c>
      <c r="L316" s="49" t="s">
        <v>1527</v>
      </c>
      <c r="M316" s="513" t="s">
        <v>4650</v>
      </c>
      <c r="N316" s="514" t="s">
        <v>1440</v>
      </c>
      <c r="O316" s="52" t="s">
        <v>3027</v>
      </c>
      <c r="P316" s="49">
        <v>1.65</v>
      </c>
      <c r="Q316" s="49">
        <v>455</v>
      </c>
    </row>
    <row r="317" spans="1:17">
      <c r="A317" s="42" t="s">
        <v>4655</v>
      </c>
      <c r="B317" s="42" t="s">
        <v>4656</v>
      </c>
      <c r="C317" s="43" t="s">
        <v>623</v>
      </c>
      <c r="D317" s="44">
        <v>2.04</v>
      </c>
      <c r="E317" s="44">
        <v>2.46</v>
      </c>
      <c r="F317" s="45" t="s">
        <v>1426</v>
      </c>
      <c r="G317" s="46" t="s">
        <v>4355</v>
      </c>
      <c r="H317" s="47" t="s">
        <v>568</v>
      </c>
      <c r="I317" s="48" t="s">
        <v>3018</v>
      </c>
      <c r="J317" s="45">
        <v>0.7</v>
      </c>
      <c r="K317" s="45">
        <v>202</v>
      </c>
      <c r="L317" s="49" t="s">
        <v>1527</v>
      </c>
      <c r="M317" s="513" t="s">
        <v>4650</v>
      </c>
      <c r="N317" s="514" t="s">
        <v>1440</v>
      </c>
      <c r="O317" s="52" t="s">
        <v>3028</v>
      </c>
      <c r="P317" s="49">
        <v>1.65</v>
      </c>
      <c r="Q317" s="49">
        <v>153</v>
      </c>
    </row>
    <row r="318" spans="1:17">
      <c r="A318" s="42" t="s">
        <v>636</v>
      </c>
      <c r="B318" s="42" t="s">
        <v>4333</v>
      </c>
      <c r="C318" s="43" t="s">
        <v>623</v>
      </c>
      <c r="D318" s="44">
        <v>1.27</v>
      </c>
      <c r="E318" s="44">
        <v>1.48</v>
      </c>
      <c r="F318" s="45" t="s">
        <v>1426</v>
      </c>
      <c r="G318" s="46" t="s">
        <v>4355</v>
      </c>
      <c r="H318" s="47" t="s">
        <v>568</v>
      </c>
      <c r="I318" s="48" t="s">
        <v>3017</v>
      </c>
      <c r="J318" s="45">
        <v>1.4</v>
      </c>
      <c r="K318" s="45">
        <v>209</v>
      </c>
      <c r="L318" s="49" t="s">
        <v>1529</v>
      </c>
      <c r="M318" s="513" t="s">
        <v>4657</v>
      </c>
      <c r="N318" s="514" t="s">
        <v>1440</v>
      </c>
      <c r="O318" s="52" t="s">
        <v>3027</v>
      </c>
      <c r="P318" s="49">
        <v>1.74</v>
      </c>
      <c r="Q318" s="49">
        <v>455</v>
      </c>
    </row>
    <row r="319" spans="1:17">
      <c r="A319" s="42" t="s">
        <v>4658</v>
      </c>
      <c r="B319" s="42" t="s">
        <v>4659</v>
      </c>
      <c r="C319" s="43" t="s">
        <v>623</v>
      </c>
      <c r="D319" s="44">
        <v>1.65</v>
      </c>
      <c r="E319" s="44">
        <v>1.92</v>
      </c>
      <c r="F319" s="45" t="s">
        <v>1428</v>
      </c>
      <c r="G319" s="46" t="s">
        <v>4359</v>
      </c>
      <c r="H319" s="47" t="s">
        <v>568</v>
      </c>
      <c r="I319" s="48" t="s">
        <v>3017</v>
      </c>
      <c r="J319" s="45">
        <v>1.6</v>
      </c>
      <c r="K319" s="45">
        <v>209</v>
      </c>
      <c r="L319" s="49" t="s">
        <v>1529</v>
      </c>
      <c r="M319" s="513" t="s">
        <v>4657</v>
      </c>
      <c r="N319" s="514" t="s">
        <v>1440</v>
      </c>
      <c r="O319" s="52" t="s">
        <v>3033</v>
      </c>
      <c r="P319" s="49">
        <v>1.74</v>
      </c>
      <c r="Q319" s="49">
        <v>116</v>
      </c>
    </row>
    <row r="320" spans="1:17">
      <c r="A320" s="42" t="s">
        <v>4660</v>
      </c>
      <c r="B320" s="42" t="s">
        <v>4661</v>
      </c>
      <c r="C320" s="43" t="s">
        <v>623</v>
      </c>
      <c r="D320" s="44">
        <v>2.03</v>
      </c>
      <c r="E320" s="44">
        <v>2.37</v>
      </c>
      <c r="F320" s="45" t="s">
        <v>1428</v>
      </c>
      <c r="G320" s="46" t="s">
        <v>4359</v>
      </c>
      <c r="H320" s="47" t="s">
        <v>568</v>
      </c>
      <c r="I320" s="48" t="s">
        <v>3018</v>
      </c>
      <c r="J320" s="45">
        <v>0.8</v>
      </c>
      <c r="K320" s="45">
        <v>202</v>
      </c>
      <c r="L320" s="49" t="s">
        <v>1529</v>
      </c>
      <c r="M320" s="513" t="s">
        <v>4657</v>
      </c>
      <c r="N320" s="514" t="s">
        <v>1440</v>
      </c>
      <c r="O320" s="52" t="s">
        <v>3032</v>
      </c>
      <c r="P320" s="49">
        <v>1.74</v>
      </c>
      <c r="Q320" s="49">
        <v>117</v>
      </c>
    </row>
    <row r="321" spans="1:17">
      <c r="A321" s="42" t="s">
        <v>4662</v>
      </c>
      <c r="B321" s="42" t="s">
        <v>4663</v>
      </c>
      <c r="C321" s="43" t="s">
        <v>623</v>
      </c>
      <c r="D321" s="44">
        <v>2.54</v>
      </c>
      <c r="E321" s="44">
        <v>2.96</v>
      </c>
      <c r="F321" s="45" t="s">
        <v>1430</v>
      </c>
      <c r="G321" s="46" t="s">
        <v>4363</v>
      </c>
      <c r="H321" s="47" t="s">
        <v>568</v>
      </c>
      <c r="I321" s="48" t="s">
        <v>3017</v>
      </c>
      <c r="J321" s="45">
        <v>1.85</v>
      </c>
      <c r="K321" s="45">
        <v>209</v>
      </c>
      <c r="L321" s="49" t="s">
        <v>1529</v>
      </c>
      <c r="M321" s="513" t="s">
        <v>4657</v>
      </c>
      <c r="N321" s="514" t="s">
        <v>1440</v>
      </c>
      <c r="O321" s="52" t="s">
        <v>3028</v>
      </c>
      <c r="P321" s="49">
        <v>1.74</v>
      </c>
      <c r="Q321" s="49">
        <v>153</v>
      </c>
    </row>
    <row r="322" spans="1:17">
      <c r="A322" s="42" t="s">
        <v>638</v>
      </c>
      <c r="B322" s="42" t="s">
        <v>4336</v>
      </c>
      <c r="C322" s="43" t="s">
        <v>623</v>
      </c>
      <c r="D322" s="44">
        <v>1.52</v>
      </c>
      <c r="E322" s="44">
        <v>2.06</v>
      </c>
      <c r="F322" s="45" t="s">
        <v>1430</v>
      </c>
      <c r="G322" s="46" t="s">
        <v>4363</v>
      </c>
      <c r="H322" s="47" t="s">
        <v>568</v>
      </c>
      <c r="I322" s="48" t="s">
        <v>3018</v>
      </c>
      <c r="J322" s="45">
        <v>0.9</v>
      </c>
      <c r="K322" s="45">
        <v>202</v>
      </c>
      <c r="L322" s="49" t="s">
        <v>1531</v>
      </c>
      <c r="M322" s="513" t="s">
        <v>4664</v>
      </c>
      <c r="N322" s="514" t="s">
        <v>1440</v>
      </c>
      <c r="O322" s="52" t="s">
        <v>3028</v>
      </c>
      <c r="P322" s="49">
        <v>1.86</v>
      </c>
      <c r="Q322" s="49">
        <v>153</v>
      </c>
    </row>
    <row r="323" spans="1:17">
      <c r="A323" s="42" t="s">
        <v>4665</v>
      </c>
      <c r="B323" s="42" t="s">
        <v>4666</v>
      </c>
      <c r="C323" s="43" t="s">
        <v>623</v>
      </c>
      <c r="D323" s="44">
        <v>1.98</v>
      </c>
      <c r="E323" s="44">
        <v>2.68</v>
      </c>
      <c r="F323" s="45" t="s">
        <v>1432</v>
      </c>
      <c r="G323" s="46" t="s">
        <v>4367</v>
      </c>
      <c r="H323" s="47" t="s">
        <v>568</v>
      </c>
      <c r="I323" s="48" t="s">
        <v>3018</v>
      </c>
      <c r="J323" s="45">
        <v>1.05</v>
      </c>
      <c r="K323" s="45">
        <v>202</v>
      </c>
      <c r="L323" s="49" t="s">
        <v>1531</v>
      </c>
      <c r="M323" s="513" t="s">
        <v>4664</v>
      </c>
      <c r="N323" s="514" t="s">
        <v>1440</v>
      </c>
      <c r="O323" s="52" t="s">
        <v>3032</v>
      </c>
      <c r="P323" s="49">
        <v>1.86</v>
      </c>
      <c r="Q323" s="49">
        <v>117</v>
      </c>
    </row>
    <row r="324" spans="1:17">
      <c r="A324" s="42" t="s">
        <v>4667</v>
      </c>
      <c r="B324" s="42" t="s">
        <v>4668</v>
      </c>
      <c r="C324" s="43" t="s">
        <v>623</v>
      </c>
      <c r="D324" s="44">
        <v>2.43</v>
      </c>
      <c r="E324" s="44">
        <v>3.3</v>
      </c>
      <c r="F324" s="45" t="s">
        <v>1432</v>
      </c>
      <c r="G324" s="46" t="s">
        <v>4367</v>
      </c>
      <c r="H324" s="47" t="s">
        <v>568</v>
      </c>
      <c r="I324" s="48" t="s">
        <v>3017</v>
      </c>
      <c r="J324" s="45">
        <v>2.05</v>
      </c>
      <c r="K324" s="45">
        <v>209</v>
      </c>
      <c r="L324" s="49" t="s">
        <v>1531</v>
      </c>
      <c r="M324" s="513" t="s">
        <v>4664</v>
      </c>
      <c r="N324" s="514" t="s">
        <v>1440</v>
      </c>
      <c r="O324" s="52" t="s">
        <v>3033</v>
      </c>
      <c r="P324" s="49">
        <v>1.86</v>
      </c>
      <c r="Q324" s="49">
        <v>116</v>
      </c>
    </row>
    <row r="325" spans="1:17">
      <c r="A325" s="42" t="s">
        <v>4669</v>
      </c>
      <c r="B325" s="42" t="s">
        <v>4670</v>
      </c>
      <c r="C325" s="43" t="s">
        <v>623</v>
      </c>
      <c r="D325" s="44">
        <v>3.04</v>
      </c>
      <c r="E325" s="44">
        <v>4.12</v>
      </c>
      <c r="F325" s="45" t="s">
        <v>1434</v>
      </c>
      <c r="G325" s="46" t="s">
        <v>4371</v>
      </c>
      <c r="H325" s="47" t="s">
        <v>568</v>
      </c>
      <c r="I325" s="48" t="s">
        <v>3017</v>
      </c>
      <c r="J325" s="45">
        <v>2.2</v>
      </c>
      <c r="K325" s="45">
        <v>209</v>
      </c>
      <c r="L325" s="49" t="s">
        <v>1531</v>
      </c>
      <c r="M325" s="513" t="s">
        <v>4664</v>
      </c>
      <c r="N325" s="514" t="s">
        <v>1440</v>
      </c>
      <c r="O325" s="52" t="s">
        <v>3027</v>
      </c>
      <c r="P325" s="49">
        <v>1.86</v>
      </c>
      <c r="Q325" s="49">
        <v>455</v>
      </c>
    </row>
    <row r="326" spans="1:17">
      <c r="A326" s="42" t="s">
        <v>640</v>
      </c>
      <c r="B326" s="42" t="s">
        <v>4338</v>
      </c>
      <c r="C326" s="43" t="s">
        <v>642</v>
      </c>
      <c r="D326" s="44">
        <v>1.92</v>
      </c>
      <c r="E326" s="44">
        <v>3.38</v>
      </c>
      <c r="F326" s="45" t="s">
        <v>1434</v>
      </c>
      <c r="G326" s="46" t="s">
        <v>4371</v>
      </c>
      <c r="H326" s="47" t="s">
        <v>568</v>
      </c>
      <c r="I326" s="48" t="s">
        <v>3018</v>
      </c>
      <c r="J326" s="45">
        <v>1.1</v>
      </c>
      <c r="K326" s="45">
        <v>202</v>
      </c>
      <c r="L326" s="49" t="s">
        <v>1533</v>
      </c>
      <c r="M326" s="513" t="s">
        <v>4671</v>
      </c>
      <c r="N326" s="514" t="s">
        <v>1440</v>
      </c>
      <c r="O326" s="52" t="s">
        <v>3027</v>
      </c>
      <c r="P326" s="49">
        <v>1.95</v>
      </c>
      <c r="Q326" s="49">
        <v>455</v>
      </c>
    </row>
    <row r="327" spans="1:17">
      <c r="A327" s="42" t="s">
        <v>4672</v>
      </c>
      <c r="B327" s="42" t="s">
        <v>4673</v>
      </c>
      <c r="C327" s="43" t="s">
        <v>642</v>
      </c>
      <c r="D327" s="44">
        <v>2.5</v>
      </c>
      <c r="E327" s="44">
        <v>4.39</v>
      </c>
      <c r="F327" s="45" t="s">
        <v>1436</v>
      </c>
      <c r="G327" s="46" t="s">
        <v>4373</v>
      </c>
      <c r="H327" s="47" t="s">
        <v>568</v>
      </c>
      <c r="I327" s="48" t="s">
        <v>3017</v>
      </c>
      <c r="J327" s="45">
        <v>2.35</v>
      </c>
      <c r="K327" s="45">
        <v>209</v>
      </c>
      <c r="L327" s="49" t="s">
        <v>1533</v>
      </c>
      <c r="M327" s="513" t="s">
        <v>4671</v>
      </c>
      <c r="N327" s="514" t="s">
        <v>1440</v>
      </c>
      <c r="O327" s="52" t="s">
        <v>3032</v>
      </c>
      <c r="P327" s="49">
        <v>1.95</v>
      </c>
      <c r="Q327" s="49">
        <v>117</v>
      </c>
    </row>
    <row r="328" spans="1:17">
      <c r="A328" s="42" t="s">
        <v>4674</v>
      </c>
      <c r="B328" s="42" t="s">
        <v>4675</v>
      </c>
      <c r="C328" s="43" t="s">
        <v>642</v>
      </c>
      <c r="D328" s="44">
        <v>3.07</v>
      </c>
      <c r="E328" s="44">
        <v>5.41</v>
      </c>
      <c r="F328" s="45" t="s">
        <v>1436</v>
      </c>
      <c r="G328" s="46" t="s">
        <v>4373</v>
      </c>
      <c r="H328" s="47" t="s">
        <v>568</v>
      </c>
      <c r="I328" s="48" t="s">
        <v>3018</v>
      </c>
      <c r="J328" s="45">
        <v>1.15</v>
      </c>
      <c r="K328" s="45">
        <v>202</v>
      </c>
      <c r="L328" s="49" t="s">
        <v>1533</v>
      </c>
      <c r="M328" s="513" t="s">
        <v>4671</v>
      </c>
      <c r="N328" s="514" t="s">
        <v>1440</v>
      </c>
      <c r="O328" s="52" t="s">
        <v>3028</v>
      </c>
      <c r="P328" s="49">
        <v>1.95</v>
      </c>
      <c r="Q328" s="49">
        <v>153</v>
      </c>
    </row>
    <row r="329" spans="1:17">
      <c r="A329" s="42" t="s">
        <v>4676</v>
      </c>
      <c r="B329" s="42" t="s">
        <v>4677</v>
      </c>
      <c r="C329" s="43" t="s">
        <v>642</v>
      </c>
      <c r="D329" s="44">
        <v>3.84</v>
      </c>
      <c r="E329" s="44">
        <v>6.76</v>
      </c>
      <c r="F329" s="45" t="s">
        <v>1825</v>
      </c>
      <c r="G329" s="46" t="s">
        <v>4678</v>
      </c>
      <c r="H329" s="47" t="s">
        <v>1151</v>
      </c>
      <c r="I329" s="48" t="s">
        <v>3012</v>
      </c>
      <c r="J329" s="45">
        <v>0.2</v>
      </c>
      <c r="K329" s="45">
        <v>516</v>
      </c>
      <c r="L329" s="49" t="s">
        <v>1533</v>
      </c>
      <c r="M329" s="513" t="s">
        <v>4671</v>
      </c>
      <c r="N329" s="514" t="s">
        <v>1440</v>
      </c>
      <c r="O329" s="52" t="s">
        <v>3033</v>
      </c>
      <c r="P329" s="49">
        <v>1.95</v>
      </c>
      <c r="Q329" s="49">
        <v>116</v>
      </c>
    </row>
    <row r="330" spans="1:17">
      <c r="A330" s="42" t="s">
        <v>4679</v>
      </c>
      <c r="B330" s="42" t="s">
        <v>4680</v>
      </c>
      <c r="C330" s="43" t="s">
        <v>642</v>
      </c>
      <c r="D330" s="44">
        <v>2.88</v>
      </c>
      <c r="E330" s="44">
        <v>5.07</v>
      </c>
      <c r="F330" s="45" t="s">
        <v>1827</v>
      </c>
      <c r="G330" s="46" t="s">
        <v>4681</v>
      </c>
      <c r="H330" s="47" t="s">
        <v>1151</v>
      </c>
      <c r="I330" s="48" t="s">
        <v>3012</v>
      </c>
      <c r="J330" s="45">
        <v>0.2</v>
      </c>
      <c r="K330" s="45">
        <v>516</v>
      </c>
      <c r="L330" s="49" t="s">
        <v>1535</v>
      </c>
      <c r="M330" s="513" t="s">
        <v>4682</v>
      </c>
      <c r="N330" s="514" t="s">
        <v>1440</v>
      </c>
      <c r="O330" s="52" t="s">
        <v>3028</v>
      </c>
      <c r="P330" s="49">
        <v>2.04</v>
      </c>
      <c r="Q330" s="49">
        <v>153</v>
      </c>
    </row>
    <row r="331" spans="1:17">
      <c r="A331" s="42" t="s">
        <v>4683</v>
      </c>
      <c r="B331" s="42" t="s">
        <v>4684</v>
      </c>
      <c r="C331" s="43" t="s">
        <v>642</v>
      </c>
      <c r="D331" s="44">
        <v>3.74</v>
      </c>
      <c r="E331" s="44">
        <v>6.59</v>
      </c>
      <c r="F331" s="45" t="s">
        <v>1829</v>
      </c>
      <c r="G331" s="46" t="s">
        <v>1830</v>
      </c>
      <c r="H331" s="47" t="s">
        <v>1151</v>
      </c>
      <c r="I331" s="48" t="s">
        <v>3012</v>
      </c>
      <c r="J331" s="45">
        <v>0.35</v>
      </c>
      <c r="K331" s="45">
        <v>516</v>
      </c>
      <c r="L331" s="49" t="s">
        <v>1535</v>
      </c>
      <c r="M331" s="513" t="s">
        <v>4682</v>
      </c>
      <c r="N331" s="514" t="s">
        <v>1440</v>
      </c>
      <c r="O331" s="52" t="s">
        <v>3033</v>
      </c>
      <c r="P331" s="49">
        <v>2.04</v>
      </c>
      <c r="Q331" s="49">
        <v>116</v>
      </c>
    </row>
    <row r="332" spans="1:17">
      <c r="A332" s="42" t="s">
        <v>4685</v>
      </c>
      <c r="B332" s="42" t="s">
        <v>4686</v>
      </c>
      <c r="C332" s="43" t="s">
        <v>642</v>
      </c>
      <c r="D332" s="44">
        <v>4.61</v>
      </c>
      <c r="E332" s="44">
        <v>8.11</v>
      </c>
      <c r="F332" s="45" t="s">
        <v>1886</v>
      </c>
      <c r="G332" s="46" t="s">
        <v>4687</v>
      </c>
      <c r="H332" s="47" t="s">
        <v>305</v>
      </c>
      <c r="I332" s="48" t="s">
        <v>3012</v>
      </c>
      <c r="J332" s="45">
        <v>0.25</v>
      </c>
      <c r="K332" s="45">
        <v>516</v>
      </c>
      <c r="L332" s="49" t="s">
        <v>1535</v>
      </c>
      <c r="M332" s="513" t="s">
        <v>4682</v>
      </c>
      <c r="N332" s="514" t="s">
        <v>1440</v>
      </c>
      <c r="O332" s="52" t="s">
        <v>3032</v>
      </c>
      <c r="P332" s="49">
        <v>2.04</v>
      </c>
      <c r="Q332" s="49">
        <v>117</v>
      </c>
    </row>
    <row r="333" spans="1:17">
      <c r="A333" s="42" t="s">
        <v>4688</v>
      </c>
      <c r="B333" s="42" t="s">
        <v>4689</v>
      </c>
      <c r="C333" s="43" t="s">
        <v>642</v>
      </c>
      <c r="D333" s="44">
        <v>5.76</v>
      </c>
      <c r="E333" s="44">
        <v>10.14</v>
      </c>
      <c r="F333" s="45" t="s">
        <v>1888</v>
      </c>
      <c r="G333" s="46" t="s">
        <v>4690</v>
      </c>
      <c r="H333" s="47" t="s">
        <v>305</v>
      </c>
      <c r="I333" s="48" t="s">
        <v>3012</v>
      </c>
      <c r="J333" s="45">
        <v>0.25</v>
      </c>
      <c r="K333" s="45">
        <v>516</v>
      </c>
      <c r="L333" s="49" t="s">
        <v>1535</v>
      </c>
      <c r="M333" s="513" t="s">
        <v>4682</v>
      </c>
      <c r="N333" s="514" t="s">
        <v>1440</v>
      </c>
      <c r="O333" s="52" t="s">
        <v>3027</v>
      </c>
      <c r="P333" s="49">
        <v>2.04</v>
      </c>
      <c r="Q333" s="49">
        <v>455</v>
      </c>
    </row>
    <row r="334" spans="1:17">
      <c r="A334" s="42" t="s">
        <v>4691</v>
      </c>
      <c r="B334" s="42" t="s">
        <v>4692</v>
      </c>
      <c r="C334" s="43" t="s">
        <v>642</v>
      </c>
      <c r="D334" s="44">
        <v>3.84</v>
      </c>
      <c r="E334" s="44">
        <v>6.76</v>
      </c>
      <c r="F334" s="45" t="s">
        <v>1890</v>
      </c>
      <c r="G334" s="46" t="s">
        <v>4693</v>
      </c>
      <c r="H334" s="47" t="s">
        <v>305</v>
      </c>
      <c r="I334" s="48" t="s">
        <v>3012</v>
      </c>
      <c r="J334" s="45">
        <v>0.25</v>
      </c>
      <c r="K334" s="45">
        <v>516</v>
      </c>
      <c r="L334" s="49" t="s">
        <v>1537</v>
      </c>
      <c r="M334" s="513" t="s">
        <v>4694</v>
      </c>
      <c r="N334" s="514" t="s">
        <v>1440</v>
      </c>
      <c r="O334" s="52" t="s">
        <v>3032</v>
      </c>
      <c r="P334" s="49">
        <v>2.1</v>
      </c>
      <c r="Q334" s="49">
        <v>117</v>
      </c>
    </row>
    <row r="335" spans="1:17">
      <c r="A335" s="42" t="s">
        <v>4695</v>
      </c>
      <c r="B335" s="42" t="s">
        <v>4696</v>
      </c>
      <c r="C335" s="43" t="s">
        <v>642</v>
      </c>
      <c r="D335" s="44">
        <v>4.99</v>
      </c>
      <c r="E335" s="44">
        <v>8.79</v>
      </c>
      <c r="F335" s="45" t="s">
        <v>1892</v>
      </c>
      <c r="G335" s="46" t="s">
        <v>4697</v>
      </c>
      <c r="H335" s="47" t="s">
        <v>305</v>
      </c>
      <c r="I335" s="48" t="s">
        <v>3012</v>
      </c>
      <c r="J335" s="45">
        <v>0.25</v>
      </c>
      <c r="K335" s="45">
        <v>516</v>
      </c>
      <c r="L335" s="49" t="s">
        <v>1537</v>
      </c>
      <c r="M335" s="513" t="s">
        <v>4694</v>
      </c>
      <c r="N335" s="514" t="s">
        <v>1440</v>
      </c>
      <c r="O335" s="52" t="s">
        <v>3033</v>
      </c>
      <c r="P335" s="49">
        <v>2.1</v>
      </c>
      <c r="Q335" s="49">
        <v>116</v>
      </c>
    </row>
    <row r="336" spans="1:17">
      <c r="A336" s="42" t="s">
        <v>4698</v>
      </c>
      <c r="B336" s="42" t="s">
        <v>4699</v>
      </c>
      <c r="C336" s="43" t="s">
        <v>642</v>
      </c>
      <c r="D336" s="44">
        <v>6.14</v>
      </c>
      <c r="E336" s="44">
        <v>10.82</v>
      </c>
      <c r="F336" s="45" t="s">
        <v>1894</v>
      </c>
      <c r="G336" s="46" t="s">
        <v>4700</v>
      </c>
      <c r="H336" s="47" t="s">
        <v>305</v>
      </c>
      <c r="I336" s="48" t="s">
        <v>3012</v>
      </c>
      <c r="J336" s="45">
        <v>0.25</v>
      </c>
      <c r="K336" s="45">
        <v>516</v>
      </c>
      <c r="L336" s="49" t="s">
        <v>1537</v>
      </c>
      <c r="M336" s="513" t="s">
        <v>4694</v>
      </c>
      <c r="N336" s="514" t="s">
        <v>1440</v>
      </c>
      <c r="O336" s="52" t="s">
        <v>3027</v>
      </c>
      <c r="P336" s="49">
        <v>2.1</v>
      </c>
      <c r="Q336" s="49">
        <v>455</v>
      </c>
    </row>
    <row r="337" spans="1:17">
      <c r="A337" s="42" t="s">
        <v>4701</v>
      </c>
      <c r="B337" s="42" t="s">
        <v>4702</v>
      </c>
      <c r="C337" s="43" t="s">
        <v>642</v>
      </c>
      <c r="D337" s="44">
        <v>7.68</v>
      </c>
      <c r="E337" s="44">
        <v>13.52</v>
      </c>
      <c r="F337" s="45" t="s">
        <v>1896</v>
      </c>
      <c r="G337" s="46" t="s">
        <v>4703</v>
      </c>
      <c r="H337" s="47" t="s">
        <v>305</v>
      </c>
      <c r="I337" s="48" t="s">
        <v>3012</v>
      </c>
      <c r="J337" s="45">
        <v>0.25</v>
      </c>
      <c r="K337" s="45">
        <v>516</v>
      </c>
      <c r="L337" s="49" t="s">
        <v>1537</v>
      </c>
      <c r="M337" s="513" t="s">
        <v>4694</v>
      </c>
      <c r="N337" s="514" t="s">
        <v>1440</v>
      </c>
      <c r="O337" s="52" t="s">
        <v>3028</v>
      </c>
      <c r="P337" s="49">
        <v>2.1</v>
      </c>
      <c r="Q337" s="49">
        <v>153</v>
      </c>
    </row>
    <row r="338" spans="1:17">
      <c r="A338" s="42" t="s">
        <v>643</v>
      </c>
      <c r="B338" s="42" t="s">
        <v>4340</v>
      </c>
      <c r="C338" s="43" t="s">
        <v>642</v>
      </c>
      <c r="D338" s="44">
        <v>2.02</v>
      </c>
      <c r="E338" s="44">
        <v>3.92</v>
      </c>
      <c r="F338" s="45" t="s">
        <v>1898</v>
      </c>
      <c r="G338" s="46" t="s">
        <v>4704</v>
      </c>
      <c r="H338" s="47" t="s">
        <v>305</v>
      </c>
      <c r="I338" s="48" t="s">
        <v>3012</v>
      </c>
      <c r="J338" s="45">
        <v>0.25</v>
      </c>
      <c r="K338" s="45">
        <v>516</v>
      </c>
      <c r="L338" s="49" t="s">
        <v>1539</v>
      </c>
      <c r="M338" s="513" t="s">
        <v>4705</v>
      </c>
      <c r="N338" s="514" t="s">
        <v>1440</v>
      </c>
      <c r="O338" s="52" t="s">
        <v>3033</v>
      </c>
      <c r="P338" s="49">
        <v>2.16</v>
      </c>
      <c r="Q338" s="49">
        <v>116</v>
      </c>
    </row>
    <row r="339" spans="1:17">
      <c r="A339" s="42" t="s">
        <v>4706</v>
      </c>
      <c r="B339" s="42" t="s">
        <v>4707</v>
      </c>
      <c r="C339" s="43" t="s">
        <v>642</v>
      </c>
      <c r="D339" s="44">
        <v>2.63</v>
      </c>
      <c r="E339" s="44">
        <v>5.1</v>
      </c>
      <c r="F339" s="45" t="s">
        <v>1900</v>
      </c>
      <c r="G339" s="46" t="s">
        <v>4708</v>
      </c>
      <c r="H339" s="47" t="s">
        <v>305</v>
      </c>
      <c r="I339" s="48" t="s">
        <v>3012</v>
      </c>
      <c r="J339" s="45">
        <v>0.25</v>
      </c>
      <c r="K339" s="45">
        <v>516</v>
      </c>
      <c r="L339" s="49" t="s">
        <v>1539</v>
      </c>
      <c r="M339" s="513" t="s">
        <v>4705</v>
      </c>
      <c r="N339" s="514" t="s">
        <v>1440</v>
      </c>
      <c r="O339" s="52" t="s">
        <v>3032</v>
      </c>
      <c r="P339" s="49">
        <v>2.16</v>
      </c>
      <c r="Q339" s="49">
        <v>117</v>
      </c>
    </row>
    <row r="340" spans="1:17">
      <c r="A340" s="42" t="s">
        <v>4709</v>
      </c>
      <c r="B340" s="42" t="s">
        <v>4710</v>
      </c>
      <c r="C340" s="43" t="s">
        <v>642</v>
      </c>
      <c r="D340" s="44">
        <v>3.23</v>
      </c>
      <c r="E340" s="44">
        <v>6.27</v>
      </c>
      <c r="F340" s="45" t="s">
        <v>1902</v>
      </c>
      <c r="G340" s="46" t="s">
        <v>4711</v>
      </c>
      <c r="H340" s="47" t="s">
        <v>305</v>
      </c>
      <c r="I340" s="48" t="s">
        <v>3012</v>
      </c>
      <c r="J340" s="45">
        <v>0.25</v>
      </c>
      <c r="K340" s="45">
        <v>516</v>
      </c>
      <c r="L340" s="49" t="s">
        <v>1539</v>
      </c>
      <c r="M340" s="513" t="s">
        <v>4705</v>
      </c>
      <c r="N340" s="514" t="s">
        <v>1440</v>
      </c>
      <c r="O340" s="52" t="s">
        <v>3028</v>
      </c>
      <c r="P340" s="49">
        <v>2.16</v>
      </c>
      <c r="Q340" s="49">
        <v>153</v>
      </c>
    </row>
    <row r="341" spans="1:17">
      <c r="A341" s="42" t="s">
        <v>4712</v>
      </c>
      <c r="B341" s="42" t="s">
        <v>4713</v>
      </c>
      <c r="C341" s="43" t="s">
        <v>642</v>
      </c>
      <c r="D341" s="44">
        <v>4.04</v>
      </c>
      <c r="E341" s="44">
        <v>7.84</v>
      </c>
      <c r="F341" s="45" t="s">
        <v>1904</v>
      </c>
      <c r="G341" s="46" t="s">
        <v>4714</v>
      </c>
      <c r="H341" s="47" t="s">
        <v>305</v>
      </c>
      <c r="I341" s="48" t="s">
        <v>3012</v>
      </c>
      <c r="J341" s="45">
        <v>0.25</v>
      </c>
      <c r="K341" s="45">
        <v>516</v>
      </c>
      <c r="L341" s="49" t="s">
        <v>1539</v>
      </c>
      <c r="M341" s="513" t="s">
        <v>4705</v>
      </c>
      <c r="N341" s="514" t="s">
        <v>1440</v>
      </c>
      <c r="O341" s="52" t="s">
        <v>3027</v>
      </c>
      <c r="P341" s="49">
        <v>2.16</v>
      </c>
      <c r="Q341" s="49">
        <v>455</v>
      </c>
    </row>
    <row r="342" spans="1:17">
      <c r="A342" s="42" t="s">
        <v>4715</v>
      </c>
      <c r="B342" s="42" t="s">
        <v>4716</v>
      </c>
      <c r="C342" s="43" t="s">
        <v>642</v>
      </c>
      <c r="D342" s="44">
        <v>3.03</v>
      </c>
      <c r="E342" s="44">
        <v>5.88</v>
      </c>
      <c r="L342" s="49" t="s">
        <v>1541</v>
      </c>
      <c r="M342" s="513" t="s">
        <v>4717</v>
      </c>
      <c r="N342" s="514" t="s">
        <v>1440</v>
      </c>
      <c r="O342" s="52" t="s">
        <v>3032</v>
      </c>
      <c r="P342" s="49">
        <v>2.19</v>
      </c>
      <c r="Q342" s="49">
        <v>117</v>
      </c>
    </row>
    <row r="343" spans="1:17">
      <c r="A343" s="42" t="s">
        <v>4718</v>
      </c>
      <c r="B343" s="42" t="s">
        <v>4719</v>
      </c>
      <c r="C343" s="43" t="s">
        <v>642</v>
      </c>
      <c r="D343" s="44">
        <v>3.94</v>
      </c>
      <c r="E343" s="44">
        <v>7.64</v>
      </c>
      <c r="L343" s="49" t="s">
        <v>1541</v>
      </c>
      <c r="M343" s="513" t="s">
        <v>4717</v>
      </c>
      <c r="N343" s="514" t="s">
        <v>1440</v>
      </c>
      <c r="O343" s="52" t="s">
        <v>3033</v>
      </c>
      <c r="P343" s="49">
        <v>2.19</v>
      </c>
      <c r="Q343" s="49">
        <v>116</v>
      </c>
    </row>
    <row r="344" spans="1:17">
      <c r="A344" s="42" t="s">
        <v>4720</v>
      </c>
      <c r="B344" s="42" t="s">
        <v>4721</v>
      </c>
      <c r="C344" s="43" t="s">
        <v>642</v>
      </c>
      <c r="D344" s="44">
        <v>4.85</v>
      </c>
      <c r="E344" s="44">
        <v>9.41</v>
      </c>
      <c r="L344" s="49" t="s">
        <v>1541</v>
      </c>
      <c r="M344" s="513" t="s">
        <v>4717</v>
      </c>
      <c r="N344" s="514" t="s">
        <v>1440</v>
      </c>
      <c r="O344" s="52" t="s">
        <v>3028</v>
      </c>
      <c r="P344" s="49">
        <v>2.19</v>
      </c>
      <c r="Q344" s="49">
        <v>153</v>
      </c>
    </row>
    <row r="345" spans="1:17">
      <c r="A345" s="42" t="s">
        <v>4722</v>
      </c>
      <c r="B345" s="42" t="s">
        <v>4723</v>
      </c>
      <c r="C345" s="43" t="s">
        <v>642</v>
      </c>
      <c r="D345" s="44">
        <v>6.06</v>
      </c>
      <c r="E345" s="44">
        <v>11.76</v>
      </c>
      <c r="L345" s="49" t="s">
        <v>1541</v>
      </c>
      <c r="M345" s="513" t="s">
        <v>4717</v>
      </c>
      <c r="N345" s="514" t="s">
        <v>1440</v>
      </c>
      <c r="O345" s="52" t="s">
        <v>3027</v>
      </c>
      <c r="P345" s="49">
        <v>2.19</v>
      </c>
      <c r="Q345" s="49">
        <v>455</v>
      </c>
    </row>
    <row r="346" spans="1:17">
      <c r="A346" s="42" t="s">
        <v>4724</v>
      </c>
      <c r="B346" s="42" t="s">
        <v>4725</v>
      </c>
      <c r="C346" s="43" t="s">
        <v>642</v>
      </c>
      <c r="D346" s="44">
        <v>4.04</v>
      </c>
      <c r="E346" s="44">
        <v>7.84</v>
      </c>
      <c r="L346" s="49" t="s">
        <v>1543</v>
      </c>
      <c r="M346" s="513" t="s">
        <v>4726</v>
      </c>
      <c r="N346" s="514" t="s">
        <v>1440</v>
      </c>
      <c r="O346" s="52" t="s">
        <v>3033</v>
      </c>
      <c r="P346" s="49">
        <v>2.22</v>
      </c>
      <c r="Q346" s="49">
        <v>116</v>
      </c>
    </row>
    <row r="347" spans="1:17">
      <c r="A347" s="42" t="s">
        <v>4727</v>
      </c>
      <c r="B347" s="42" t="s">
        <v>4728</v>
      </c>
      <c r="C347" s="43" t="s">
        <v>642</v>
      </c>
      <c r="D347" s="44">
        <v>5.25</v>
      </c>
      <c r="E347" s="44">
        <v>10.19</v>
      </c>
      <c r="L347" s="49" t="s">
        <v>1543</v>
      </c>
      <c r="M347" s="513" t="s">
        <v>4726</v>
      </c>
      <c r="N347" s="514" t="s">
        <v>1440</v>
      </c>
      <c r="O347" s="52" t="s">
        <v>3032</v>
      </c>
      <c r="P347" s="49">
        <v>2.22</v>
      </c>
      <c r="Q347" s="49">
        <v>117</v>
      </c>
    </row>
    <row r="348" spans="1:17">
      <c r="A348" s="42" t="s">
        <v>4729</v>
      </c>
      <c r="B348" s="42" t="s">
        <v>4730</v>
      </c>
      <c r="C348" s="43" t="s">
        <v>642</v>
      </c>
      <c r="D348" s="44">
        <v>6.46</v>
      </c>
      <c r="E348" s="44">
        <v>12.54</v>
      </c>
      <c r="L348" s="49" t="s">
        <v>1543</v>
      </c>
      <c r="M348" s="513" t="s">
        <v>4726</v>
      </c>
      <c r="N348" s="514" t="s">
        <v>1440</v>
      </c>
      <c r="O348" s="52" t="s">
        <v>3027</v>
      </c>
      <c r="P348" s="49">
        <v>2.22</v>
      </c>
      <c r="Q348" s="49">
        <v>455</v>
      </c>
    </row>
    <row r="349" spans="1:17">
      <c r="A349" s="42" t="s">
        <v>4731</v>
      </c>
      <c r="B349" s="42" t="s">
        <v>4732</v>
      </c>
      <c r="C349" s="43" t="s">
        <v>642</v>
      </c>
      <c r="D349" s="44">
        <v>8.08</v>
      </c>
      <c r="E349" s="44">
        <v>15.68</v>
      </c>
      <c r="L349" s="49" t="s">
        <v>1543</v>
      </c>
      <c r="M349" s="513" t="s">
        <v>4726</v>
      </c>
      <c r="N349" s="514" t="s">
        <v>1440</v>
      </c>
      <c r="O349" s="52" t="s">
        <v>3028</v>
      </c>
      <c r="P349" s="49">
        <v>2.22</v>
      </c>
      <c r="Q349" s="49">
        <v>153</v>
      </c>
    </row>
    <row r="350" spans="1:17">
      <c r="A350" s="42" t="s">
        <v>645</v>
      </c>
      <c r="B350" s="42" t="s">
        <v>4342</v>
      </c>
      <c r="C350" s="43" t="s">
        <v>642</v>
      </c>
      <c r="D350" s="44">
        <v>2.25</v>
      </c>
      <c r="E350" s="44">
        <v>4.54</v>
      </c>
      <c r="L350" s="49" t="s">
        <v>1545</v>
      </c>
      <c r="M350" s="513" t="s">
        <v>4733</v>
      </c>
      <c r="N350" s="514" t="s">
        <v>1440</v>
      </c>
      <c r="O350" s="52" t="s">
        <v>3028</v>
      </c>
      <c r="P350" s="49">
        <v>2.28</v>
      </c>
      <c r="Q350" s="49">
        <v>153</v>
      </c>
    </row>
    <row r="351" spans="1:17">
      <c r="A351" s="42" t="s">
        <v>4734</v>
      </c>
      <c r="B351" s="42" t="s">
        <v>4735</v>
      </c>
      <c r="C351" s="43" t="s">
        <v>642</v>
      </c>
      <c r="D351" s="44">
        <v>2.93</v>
      </c>
      <c r="E351" s="44">
        <v>5.79</v>
      </c>
      <c r="L351" s="49" t="s">
        <v>1545</v>
      </c>
      <c r="M351" s="513" t="s">
        <v>4733</v>
      </c>
      <c r="N351" s="514" t="s">
        <v>1440</v>
      </c>
      <c r="O351" s="52" t="s">
        <v>3027</v>
      </c>
      <c r="P351" s="49">
        <v>2.28</v>
      </c>
      <c r="Q351" s="49">
        <v>455</v>
      </c>
    </row>
    <row r="352" spans="1:17">
      <c r="A352" s="42" t="s">
        <v>4736</v>
      </c>
      <c r="B352" s="42" t="s">
        <v>4737</v>
      </c>
      <c r="C352" s="43" t="s">
        <v>642</v>
      </c>
      <c r="D352" s="44">
        <v>3.6</v>
      </c>
      <c r="E352" s="44">
        <v>7.26</v>
      </c>
      <c r="L352" s="49" t="s">
        <v>1545</v>
      </c>
      <c r="M352" s="513" t="s">
        <v>4733</v>
      </c>
      <c r="N352" s="514" t="s">
        <v>1440</v>
      </c>
      <c r="O352" s="52" t="s">
        <v>3033</v>
      </c>
      <c r="P352" s="49">
        <v>2.28</v>
      </c>
      <c r="Q352" s="49">
        <v>116</v>
      </c>
    </row>
    <row r="353" spans="1:17">
      <c r="A353" s="42" t="s">
        <v>4738</v>
      </c>
      <c r="B353" s="42" t="s">
        <v>4739</v>
      </c>
      <c r="C353" s="43" t="s">
        <v>642</v>
      </c>
      <c r="D353" s="44">
        <v>4.5</v>
      </c>
      <c r="E353" s="44">
        <v>9.08</v>
      </c>
      <c r="L353" s="49" t="s">
        <v>1545</v>
      </c>
      <c r="M353" s="513" t="s">
        <v>4733</v>
      </c>
      <c r="N353" s="514" t="s">
        <v>1440</v>
      </c>
      <c r="O353" s="52" t="s">
        <v>3032</v>
      </c>
      <c r="P353" s="49">
        <v>2.28</v>
      </c>
      <c r="Q353" s="49">
        <v>117</v>
      </c>
    </row>
    <row r="354" spans="1:17">
      <c r="A354" s="42" t="s">
        <v>4740</v>
      </c>
      <c r="B354" s="42" t="s">
        <v>4741</v>
      </c>
      <c r="C354" s="43" t="s">
        <v>642</v>
      </c>
      <c r="D354" s="44">
        <v>3.38</v>
      </c>
      <c r="E354" s="44">
        <v>6.81</v>
      </c>
      <c r="L354" s="49" t="s">
        <v>1547</v>
      </c>
      <c r="M354" s="513" t="s">
        <v>4742</v>
      </c>
      <c r="N354" s="514" t="s">
        <v>1440</v>
      </c>
      <c r="O354" s="52" t="s">
        <v>3033</v>
      </c>
      <c r="P354" s="49">
        <v>2.32</v>
      </c>
      <c r="Q354" s="49">
        <v>116</v>
      </c>
    </row>
    <row r="355" spans="1:17">
      <c r="A355" s="42" t="s">
        <v>4743</v>
      </c>
      <c r="B355" s="42" t="s">
        <v>4744</v>
      </c>
      <c r="C355" s="43" t="s">
        <v>642</v>
      </c>
      <c r="D355" s="44">
        <v>4.39</v>
      </c>
      <c r="E355" s="44">
        <v>8.85</v>
      </c>
      <c r="L355" s="49" t="s">
        <v>1547</v>
      </c>
      <c r="M355" s="513" t="s">
        <v>4742</v>
      </c>
      <c r="N355" s="514" t="s">
        <v>1440</v>
      </c>
      <c r="O355" s="52" t="s">
        <v>3027</v>
      </c>
      <c r="P355" s="49">
        <v>2.32</v>
      </c>
      <c r="Q355" s="49">
        <v>455</v>
      </c>
    </row>
    <row r="356" spans="1:17">
      <c r="A356" s="42" t="s">
        <v>4745</v>
      </c>
      <c r="B356" s="42" t="s">
        <v>4746</v>
      </c>
      <c r="C356" s="43" t="s">
        <v>642</v>
      </c>
      <c r="D356" s="44">
        <v>5.41</v>
      </c>
      <c r="E356" s="44">
        <v>10.9</v>
      </c>
      <c r="L356" s="49" t="s">
        <v>1547</v>
      </c>
      <c r="M356" s="513" t="s">
        <v>4742</v>
      </c>
      <c r="N356" s="514" t="s">
        <v>1440</v>
      </c>
      <c r="O356" s="52" t="s">
        <v>3032</v>
      </c>
      <c r="P356" s="49">
        <v>2.32</v>
      </c>
      <c r="Q356" s="49">
        <v>117</v>
      </c>
    </row>
    <row r="357" spans="1:17">
      <c r="A357" s="42" t="s">
        <v>4747</v>
      </c>
      <c r="B357" s="42" t="s">
        <v>4748</v>
      </c>
      <c r="C357" s="43" t="s">
        <v>642</v>
      </c>
      <c r="D357" s="44">
        <v>6.76</v>
      </c>
      <c r="E357" s="44">
        <v>13.62</v>
      </c>
      <c r="L357" s="49" t="s">
        <v>1547</v>
      </c>
      <c r="M357" s="513" t="s">
        <v>4742</v>
      </c>
      <c r="N357" s="514" t="s">
        <v>1440</v>
      </c>
      <c r="O357" s="52" t="s">
        <v>3028</v>
      </c>
      <c r="P357" s="49">
        <v>2.32</v>
      </c>
      <c r="Q357" s="49">
        <v>153</v>
      </c>
    </row>
    <row r="358" spans="1:17">
      <c r="A358" s="42" t="s">
        <v>4749</v>
      </c>
      <c r="B358" s="42" t="s">
        <v>4750</v>
      </c>
      <c r="C358" s="43" t="s">
        <v>642</v>
      </c>
      <c r="D358" s="44">
        <v>4.5</v>
      </c>
      <c r="E358" s="44">
        <v>9.08</v>
      </c>
      <c r="L358" s="49" t="s">
        <v>1549</v>
      </c>
      <c r="M358" s="513" t="s">
        <v>4751</v>
      </c>
      <c r="N358" s="514" t="s">
        <v>1440</v>
      </c>
      <c r="O358" s="52" t="s">
        <v>3032</v>
      </c>
      <c r="P358" s="49">
        <v>2.34</v>
      </c>
      <c r="Q358" s="49">
        <v>117</v>
      </c>
    </row>
    <row r="359" spans="1:17">
      <c r="A359" s="42" t="s">
        <v>4752</v>
      </c>
      <c r="B359" s="42" t="s">
        <v>4753</v>
      </c>
      <c r="C359" s="43" t="s">
        <v>642</v>
      </c>
      <c r="D359" s="44">
        <v>5.85</v>
      </c>
      <c r="E359" s="44">
        <v>11.8</v>
      </c>
      <c r="L359" s="49" t="s">
        <v>1549</v>
      </c>
      <c r="M359" s="513" t="s">
        <v>4751</v>
      </c>
      <c r="N359" s="514" t="s">
        <v>1440</v>
      </c>
      <c r="O359" s="52" t="s">
        <v>3028</v>
      </c>
      <c r="P359" s="49">
        <v>2.34</v>
      </c>
      <c r="Q359" s="49">
        <v>153</v>
      </c>
    </row>
    <row r="360" spans="1:17">
      <c r="A360" s="42" t="s">
        <v>4754</v>
      </c>
      <c r="B360" s="42" t="s">
        <v>4755</v>
      </c>
      <c r="C360" s="43" t="s">
        <v>642</v>
      </c>
      <c r="D360" s="44">
        <v>7.2</v>
      </c>
      <c r="E360" s="44">
        <v>14.53</v>
      </c>
      <c r="L360" s="49" t="s">
        <v>1549</v>
      </c>
      <c r="M360" s="513" t="s">
        <v>4751</v>
      </c>
      <c r="N360" s="514" t="s">
        <v>1440</v>
      </c>
      <c r="O360" s="52" t="s">
        <v>3027</v>
      </c>
      <c r="P360" s="49">
        <v>2.34</v>
      </c>
      <c r="Q360" s="49">
        <v>455</v>
      </c>
    </row>
    <row r="361" spans="1:17">
      <c r="A361" s="42" t="s">
        <v>4756</v>
      </c>
      <c r="B361" s="42" t="s">
        <v>4757</v>
      </c>
      <c r="C361" s="43" t="s">
        <v>642</v>
      </c>
      <c r="D361" s="44">
        <v>9</v>
      </c>
      <c r="E361" s="44">
        <v>18.16</v>
      </c>
      <c r="L361" s="49" t="s">
        <v>1549</v>
      </c>
      <c r="M361" s="513" t="s">
        <v>4751</v>
      </c>
      <c r="N361" s="514" t="s">
        <v>1440</v>
      </c>
      <c r="O361" s="52" t="s">
        <v>3033</v>
      </c>
      <c r="P361" s="49">
        <v>2.34</v>
      </c>
      <c r="Q361" s="49">
        <v>116</v>
      </c>
    </row>
    <row r="362" spans="1:17">
      <c r="A362" s="42" t="s">
        <v>647</v>
      </c>
      <c r="B362" s="42" t="s">
        <v>4758</v>
      </c>
      <c r="C362" s="43" t="s">
        <v>623</v>
      </c>
      <c r="D362" s="44">
        <v>0.36</v>
      </c>
      <c r="E362" s="44">
        <v>0.36</v>
      </c>
      <c r="L362" s="49" t="s">
        <v>1551</v>
      </c>
      <c r="M362" s="513" t="s">
        <v>4759</v>
      </c>
      <c r="N362" s="514" t="s">
        <v>1440</v>
      </c>
      <c r="O362" s="52" t="s">
        <v>3033</v>
      </c>
      <c r="P362" s="49">
        <v>2.37</v>
      </c>
      <c r="Q362" s="49">
        <v>116</v>
      </c>
    </row>
    <row r="363" spans="1:17">
      <c r="A363" s="42" t="s">
        <v>4760</v>
      </c>
      <c r="B363" s="42" t="s">
        <v>4761</v>
      </c>
      <c r="C363" s="43" t="s">
        <v>623</v>
      </c>
      <c r="D363" s="44">
        <v>0.47</v>
      </c>
      <c r="E363" s="44">
        <v>0.47</v>
      </c>
      <c r="L363" s="49" t="s">
        <v>1551</v>
      </c>
      <c r="M363" s="513" t="s">
        <v>4759</v>
      </c>
      <c r="N363" s="514" t="s">
        <v>1440</v>
      </c>
      <c r="O363" s="52" t="s">
        <v>3028</v>
      </c>
      <c r="P363" s="49">
        <v>2.37</v>
      </c>
      <c r="Q363" s="49">
        <v>153</v>
      </c>
    </row>
    <row r="364" spans="1:17">
      <c r="A364" s="42" t="s">
        <v>4762</v>
      </c>
      <c r="B364" s="42" t="s">
        <v>4763</v>
      </c>
      <c r="C364" s="43" t="s">
        <v>623</v>
      </c>
      <c r="D364" s="44">
        <v>0.58</v>
      </c>
      <c r="E364" s="44">
        <v>0.58</v>
      </c>
      <c r="L364" s="49" t="s">
        <v>1551</v>
      </c>
      <c r="M364" s="513" t="s">
        <v>4759</v>
      </c>
      <c r="N364" s="514" t="s">
        <v>1440</v>
      </c>
      <c r="O364" s="52" t="s">
        <v>3032</v>
      </c>
      <c r="P364" s="49">
        <v>2.37</v>
      </c>
      <c r="Q364" s="49">
        <v>117</v>
      </c>
    </row>
    <row r="365" spans="1:17">
      <c r="A365" s="42" t="s">
        <v>4764</v>
      </c>
      <c r="B365" s="42" t="s">
        <v>4765</v>
      </c>
      <c r="C365" s="43" t="s">
        <v>623</v>
      </c>
      <c r="D365" s="44">
        <v>0.72</v>
      </c>
      <c r="E365" s="44">
        <v>0.72</v>
      </c>
      <c r="L365" s="49" t="s">
        <v>1551</v>
      </c>
      <c r="M365" s="513" t="s">
        <v>4759</v>
      </c>
      <c r="N365" s="514" t="s">
        <v>1440</v>
      </c>
      <c r="O365" s="52" t="s">
        <v>3027</v>
      </c>
      <c r="P365" s="49">
        <v>2.37</v>
      </c>
      <c r="Q365" s="49">
        <v>455</v>
      </c>
    </row>
    <row r="366" spans="1:17">
      <c r="A366" s="42" t="s">
        <v>649</v>
      </c>
      <c r="B366" s="42" t="s">
        <v>4766</v>
      </c>
      <c r="C366" s="43" t="s">
        <v>623</v>
      </c>
      <c r="D366" s="44">
        <v>0.52</v>
      </c>
      <c r="E366" s="44">
        <v>1.33</v>
      </c>
      <c r="L366" s="49" t="s">
        <v>1553</v>
      </c>
      <c r="M366" s="513" t="s">
        <v>4767</v>
      </c>
      <c r="N366" s="514" t="s">
        <v>1440</v>
      </c>
      <c r="O366" s="52" t="s">
        <v>3028</v>
      </c>
      <c r="P366" s="49">
        <v>2.4</v>
      </c>
      <c r="Q366" s="49">
        <v>153</v>
      </c>
    </row>
    <row r="367" spans="1:17">
      <c r="A367" s="42" t="s">
        <v>4768</v>
      </c>
      <c r="B367" s="42" t="s">
        <v>4769</v>
      </c>
      <c r="C367" s="43" t="s">
        <v>623</v>
      </c>
      <c r="D367" s="44">
        <v>0.68</v>
      </c>
      <c r="E367" s="44">
        <v>1.73</v>
      </c>
      <c r="L367" s="49" t="s">
        <v>1553</v>
      </c>
      <c r="M367" s="513" t="s">
        <v>4767</v>
      </c>
      <c r="N367" s="514" t="s">
        <v>1440</v>
      </c>
      <c r="O367" s="52" t="s">
        <v>3033</v>
      </c>
      <c r="P367" s="49">
        <v>2.4</v>
      </c>
      <c r="Q367" s="49">
        <v>116</v>
      </c>
    </row>
    <row r="368" spans="1:17">
      <c r="A368" s="42" t="s">
        <v>4770</v>
      </c>
      <c r="B368" s="42" t="s">
        <v>4771</v>
      </c>
      <c r="C368" s="43" t="s">
        <v>623</v>
      </c>
      <c r="D368" s="44">
        <v>0.83</v>
      </c>
      <c r="E368" s="44">
        <v>2.13</v>
      </c>
      <c r="L368" s="49" t="s">
        <v>1553</v>
      </c>
      <c r="M368" s="513" t="s">
        <v>4767</v>
      </c>
      <c r="N368" s="514" t="s">
        <v>1440</v>
      </c>
      <c r="O368" s="52" t="s">
        <v>3027</v>
      </c>
      <c r="P368" s="49">
        <v>2.4</v>
      </c>
      <c r="Q368" s="49">
        <v>455</v>
      </c>
    </row>
    <row r="369" spans="1:17">
      <c r="A369" s="42" t="s">
        <v>4772</v>
      </c>
      <c r="B369" s="42" t="s">
        <v>4773</v>
      </c>
      <c r="C369" s="43" t="s">
        <v>623</v>
      </c>
      <c r="D369" s="44">
        <v>1.04</v>
      </c>
      <c r="E369" s="44">
        <v>2.66</v>
      </c>
      <c r="L369" s="49" t="s">
        <v>1553</v>
      </c>
      <c r="M369" s="513" t="s">
        <v>4767</v>
      </c>
      <c r="N369" s="514" t="s">
        <v>1440</v>
      </c>
      <c r="O369" s="52" t="s">
        <v>3032</v>
      </c>
      <c r="P369" s="49">
        <v>2.4</v>
      </c>
      <c r="Q369" s="49">
        <v>117</v>
      </c>
    </row>
    <row r="370" spans="1:17">
      <c r="A370" s="42" t="s">
        <v>651</v>
      </c>
      <c r="B370" s="42" t="s">
        <v>4774</v>
      </c>
      <c r="C370" s="43" t="s">
        <v>623</v>
      </c>
      <c r="D370" s="44">
        <v>1.12</v>
      </c>
      <c r="E370" s="44">
        <v>1.55</v>
      </c>
      <c r="L370" s="49" t="s">
        <v>1555</v>
      </c>
      <c r="M370" s="513" t="s">
        <v>4775</v>
      </c>
      <c r="N370" s="514" t="s">
        <v>1557</v>
      </c>
      <c r="O370" s="52" t="s">
        <v>3032</v>
      </c>
      <c r="P370" s="49">
        <v>0.05</v>
      </c>
      <c r="Q370" s="49">
        <v>117</v>
      </c>
    </row>
    <row r="371" spans="1:17">
      <c r="A371" s="42" t="s">
        <v>4776</v>
      </c>
      <c r="B371" s="42" t="s">
        <v>4777</v>
      </c>
      <c r="C371" s="43" t="s">
        <v>623</v>
      </c>
      <c r="D371" s="44">
        <v>1.46</v>
      </c>
      <c r="E371" s="44">
        <v>2.02</v>
      </c>
      <c r="L371" s="49" t="s">
        <v>1555</v>
      </c>
      <c r="M371" s="513" t="s">
        <v>4775</v>
      </c>
      <c r="N371" s="514" t="s">
        <v>1557</v>
      </c>
      <c r="O371" s="52" t="s">
        <v>3033</v>
      </c>
      <c r="P371" s="49">
        <v>0.05</v>
      </c>
      <c r="Q371" s="49">
        <v>116</v>
      </c>
    </row>
    <row r="372" spans="1:17">
      <c r="A372" s="42" t="s">
        <v>4778</v>
      </c>
      <c r="B372" s="42" t="s">
        <v>4779</v>
      </c>
      <c r="C372" s="43" t="s">
        <v>623</v>
      </c>
      <c r="D372" s="44">
        <v>1.79</v>
      </c>
      <c r="E372" s="44">
        <v>2.48</v>
      </c>
      <c r="L372" s="49" t="s">
        <v>1555</v>
      </c>
      <c r="M372" s="513" t="s">
        <v>4775</v>
      </c>
      <c r="N372" s="514" t="s">
        <v>1557</v>
      </c>
      <c r="O372" s="52" t="s">
        <v>3028</v>
      </c>
      <c r="P372" s="49">
        <v>0.05</v>
      </c>
      <c r="Q372" s="49">
        <v>153</v>
      </c>
    </row>
    <row r="373" spans="1:17">
      <c r="A373" s="42" t="s">
        <v>4780</v>
      </c>
      <c r="B373" s="42" t="s">
        <v>4781</v>
      </c>
      <c r="C373" s="43" t="s">
        <v>623</v>
      </c>
      <c r="D373" s="44">
        <v>2.24</v>
      </c>
      <c r="E373" s="44">
        <v>3.1</v>
      </c>
      <c r="L373" s="49" t="s">
        <v>4782</v>
      </c>
      <c r="M373" s="513" t="s">
        <v>4783</v>
      </c>
      <c r="N373" s="514" t="s">
        <v>1557</v>
      </c>
      <c r="O373" s="52" t="s">
        <v>3028</v>
      </c>
      <c r="P373" s="49">
        <v>0.08</v>
      </c>
      <c r="Q373" s="49">
        <v>153</v>
      </c>
    </row>
    <row r="374" spans="1:17">
      <c r="A374" s="42" t="s">
        <v>653</v>
      </c>
      <c r="B374" s="42" t="s">
        <v>4784</v>
      </c>
      <c r="C374" s="43" t="s">
        <v>623</v>
      </c>
      <c r="D374" s="44">
        <v>0.52</v>
      </c>
      <c r="E374" s="44">
        <v>0.52</v>
      </c>
      <c r="L374" s="49" t="s">
        <v>4785</v>
      </c>
      <c r="M374" s="513" t="s">
        <v>4783</v>
      </c>
      <c r="N374" s="514" t="s">
        <v>1557</v>
      </c>
      <c r="O374" s="52" t="s">
        <v>3032</v>
      </c>
      <c r="P374" s="49">
        <v>0.08</v>
      </c>
      <c r="Q374" s="49">
        <v>117</v>
      </c>
    </row>
    <row r="375" spans="1:17">
      <c r="A375" s="42" t="s">
        <v>4786</v>
      </c>
      <c r="B375" s="42" t="s">
        <v>4787</v>
      </c>
      <c r="C375" s="43" t="s">
        <v>623</v>
      </c>
      <c r="D375" s="44">
        <v>0.68</v>
      </c>
      <c r="E375" s="44">
        <v>0.68</v>
      </c>
      <c r="L375" s="49" t="s">
        <v>4788</v>
      </c>
      <c r="M375" s="513" t="s">
        <v>4783</v>
      </c>
      <c r="N375" s="514" t="s">
        <v>1557</v>
      </c>
      <c r="O375" s="52" t="s">
        <v>3033</v>
      </c>
      <c r="P375" s="49">
        <v>0.08</v>
      </c>
      <c r="Q375" s="49">
        <v>116</v>
      </c>
    </row>
    <row r="376" spans="1:17">
      <c r="A376" s="42" t="s">
        <v>4789</v>
      </c>
      <c r="B376" s="42" t="s">
        <v>4790</v>
      </c>
      <c r="C376" s="43" t="s">
        <v>623</v>
      </c>
      <c r="D376" s="44">
        <v>0.83</v>
      </c>
      <c r="E376" s="44">
        <v>0.83</v>
      </c>
      <c r="L376" s="49" t="s">
        <v>4791</v>
      </c>
      <c r="M376" s="515" t="s">
        <v>4792</v>
      </c>
      <c r="N376" s="516" t="s">
        <v>1557</v>
      </c>
      <c r="O376" s="49" t="s">
        <v>3032</v>
      </c>
      <c r="P376" s="49">
        <v>0.15</v>
      </c>
      <c r="Q376" s="49">
        <v>117</v>
      </c>
    </row>
    <row r="377" spans="1:17">
      <c r="A377" s="42" t="s">
        <v>4793</v>
      </c>
      <c r="B377" s="42" t="s">
        <v>4794</v>
      </c>
      <c r="C377" s="43" t="s">
        <v>623</v>
      </c>
      <c r="D377" s="44">
        <v>1.04</v>
      </c>
      <c r="E377" s="44">
        <v>1.04</v>
      </c>
      <c r="L377" s="49" t="s">
        <v>4795</v>
      </c>
      <c r="M377" s="515" t="s">
        <v>4792</v>
      </c>
      <c r="N377" s="516" t="s">
        <v>1557</v>
      </c>
      <c r="O377" s="49" t="s">
        <v>3028</v>
      </c>
      <c r="P377" s="49">
        <v>0.15</v>
      </c>
      <c r="Q377" s="49">
        <v>153</v>
      </c>
    </row>
    <row r="378" spans="1:17">
      <c r="A378" s="42" t="s">
        <v>655</v>
      </c>
      <c r="B378" s="42" t="s">
        <v>4796</v>
      </c>
      <c r="C378" s="43" t="s">
        <v>623</v>
      </c>
      <c r="D378" s="44">
        <v>0.82</v>
      </c>
      <c r="E378" s="44">
        <v>2.2</v>
      </c>
      <c r="L378" s="49" t="s">
        <v>4797</v>
      </c>
      <c r="M378" s="515" t="s">
        <v>4792</v>
      </c>
      <c r="N378" s="516" t="s">
        <v>1557</v>
      </c>
      <c r="O378" s="49" t="s">
        <v>3033</v>
      </c>
      <c r="P378" s="49">
        <v>0.15</v>
      </c>
      <c r="Q378" s="49">
        <v>116</v>
      </c>
    </row>
    <row r="379" spans="1:17">
      <c r="A379" s="42" t="s">
        <v>4798</v>
      </c>
      <c r="B379" s="42" t="s">
        <v>4799</v>
      </c>
      <c r="C379" s="43" t="s">
        <v>623</v>
      </c>
      <c r="D379" s="44">
        <v>1.07</v>
      </c>
      <c r="E379" s="44">
        <v>2.86</v>
      </c>
      <c r="L379" s="49" t="s">
        <v>4800</v>
      </c>
      <c r="M379" s="513" t="s">
        <v>4801</v>
      </c>
      <c r="N379" s="514" t="s">
        <v>1557</v>
      </c>
      <c r="O379" s="52" t="s">
        <v>3028</v>
      </c>
      <c r="P379" s="49">
        <v>0.21</v>
      </c>
      <c r="Q379" s="49">
        <v>153</v>
      </c>
    </row>
    <row r="380" spans="1:17">
      <c r="A380" s="42" t="s">
        <v>4802</v>
      </c>
      <c r="B380" s="42" t="s">
        <v>4803</v>
      </c>
      <c r="C380" s="43" t="s">
        <v>623</v>
      </c>
      <c r="D380" s="44">
        <v>1.31</v>
      </c>
      <c r="E380" s="44">
        <v>3.52</v>
      </c>
      <c r="L380" s="49" t="s">
        <v>4804</v>
      </c>
      <c r="M380" s="513" t="s">
        <v>4801</v>
      </c>
      <c r="N380" s="514" t="s">
        <v>1557</v>
      </c>
      <c r="O380" s="52" t="s">
        <v>3033</v>
      </c>
      <c r="P380" s="49">
        <v>0.21</v>
      </c>
      <c r="Q380" s="49">
        <v>116</v>
      </c>
    </row>
    <row r="381" spans="1:17">
      <c r="A381" s="42" t="s">
        <v>4805</v>
      </c>
      <c r="B381" s="42" t="s">
        <v>4806</v>
      </c>
      <c r="C381" s="43" t="s">
        <v>623</v>
      </c>
      <c r="D381" s="44">
        <v>1.64</v>
      </c>
      <c r="E381" s="44">
        <v>4.4</v>
      </c>
      <c r="L381" s="49" t="s">
        <v>4807</v>
      </c>
      <c r="M381" s="513" t="s">
        <v>4801</v>
      </c>
      <c r="N381" s="514" t="s">
        <v>1557</v>
      </c>
      <c r="O381" s="52" t="s">
        <v>3032</v>
      </c>
      <c r="P381" s="49">
        <v>0.21</v>
      </c>
      <c r="Q381" s="49">
        <v>117</v>
      </c>
    </row>
    <row r="382" spans="1:17">
      <c r="A382" s="42" t="s">
        <v>657</v>
      </c>
      <c r="B382" s="42" t="s">
        <v>4808</v>
      </c>
      <c r="C382" s="43" t="s">
        <v>623</v>
      </c>
      <c r="D382" s="44">
        <v>1.67</v>
      </c>
      <c r="E382" s="44">
        <v>2.31</v>
      </c>
      <c r="L382" s="49" t="s">
        <v>4809</v>
      </c>
      <c r="M382" s="513" t="s">
        <v>4810</v>
      </c>
      <c r="N382" s="514" t="s">
        <v>1557</v>
      </c>
      <c r="O382" s="52" t="s">
        <v>3032</v>
      </c>
      <c r="P382" s="49">
        <v>0.29</v>
      </c>
      <c r="Q382" s="49">
        <v>117</v>
      </c>
    </row>
    <row r="383" spans="1:17">
      <c r="A383" s="42" t="s">
        <v>4811</v>
      </c>
      <c r="B383" s="42" t="s">
        <v>4812</v>
      </c>
      <c r="C383" s="43" t="s">
        <v>623</v>
      </c>
      <c r="D383" s="44">
        <v>2.17</v>
      </c>
      <c r="E383" s="44">
        <v>3</v>
      </c>
      <c r="L383" s="49" t="s">
        <v>4813</v>
      </c>
      <c r="M383" s="513" t="s">
        <v>4810</v>
      </c>
      <c r="N383" s="514" t="s">
        <v>1557</v>
      </c>
      <c r="O383" s="52" t="s">
        <v>3033</v>
      </c>
      <c r="P383" s="49">
        <v>0.29</v>
      </c>
      <c r="Q383" s="49">
        <v>116</v>
      </c>
    </row>
    <row r="384" spans="1:17">
      <c r="A384" s="42" t="s">
        <v>4814</v>
      </c>
      <c r="B384" s="42" t="s">
        <v>4815</v>
      </c>
      <c r="C384" s="43" t="s">
        <v>623</v>
      </c>
      <c r="D384" s="44">
        <v>2.67</v>
      </c>
      <c r="E384" s="44">
        <v>3.7</v>
      </c>
      <c r="L384" s="49" t="s">
        <v>4816</v>
      </c>
      <c r="M384" s="513" t="s">
        <v>4810</v>
      </c>
      <c r="N384" s="514" t="s">
        <v>1557</v>
      </c>
      <c r="O384" s="52" t="s">
        <v>3028</v>
      </c>
      <c r="P384" s="49">
        <v>0.29</v>
      </c>
      <c r="Q384" s="49">
        <v>153</v>
      </c>
    </row>
    <row r="385" spans="1:17">
      <c r="A385" s="42" t="s">
        <v>4817</v>
      </c>
      <c r="B385" s="42" t="s">
        <v>4818</v>
      </c>
      <c r="C385" s="43" t="s">
        <v>623</v>
      </c>
      <c r="D385" s="44">
        <v>3.34</v>
      </c>
      <c r="E385" s="44">
        <v>4.62</v>
      </c>
      <c r="L385" s="49" t="s">
        <v>4819</v>
      </c>
      <c r="M385" s="513" t="s">
        <v>4820</v>
      </c>
      <c r="N385" s="514" t="s">
        <v>1557</v>
      </c>
      <c r="O385" s="52" t="s">
        <v>3032</v>
      </c>
      <c r="P385" s="49">
        <v>0.36</v>
      </c>
      <c r="Q385" s="49">
        <v>117</v>
      </c>
    </row>
    <row r="386" spans="1:17">
      <c r="A386" s="42" t="s">
        <v>659</v>
      </c>
      <c r="B386" s="42" t="s">
        <v>4821</v>
      </c>
      <c r="C386" s="43" t="s">
        <v>642</v>
      </c>
      <c r="D386" s="44">
        <v>2.35</v>
      </c>
      <c r="E386" s="44">
        <v>2.35</v>
      </c>
      <c r="L386" s="49" t="s">
        <v>4822</v>
      </c>
      <c r="M386" s="513" t="s">
        <v>4820</v>
      </c>
      <c r="N386" s="514" t="s">
        <v>1557</v>
      </c>
      <c r="O386" s="52" t="s">
        <v>3033</v>
      </c>
      <c r="P386" s="49">
        <v>0.36</v>
      </c>
      <c r="Q386" s="49">
        <v>116</v>
      </c>
    </row>
    <row r="387" spans="1:17">
      <c r="A387" s="42" t="s">
        <v>4823</v>
      </c>
      <c r="B387" s="42" t="s">
        <v>4824</v>
      </c>
      <c r="C387" s="43" t="s">
        <v>642</v>
      </c>
      <c r="D387" s="44">
        <v>3.06</v>
      </c>
      <c r="E387" s="44">
        <v>3.06</v>
      </c>
      <c r="L387" s="49" t="s">
        <v>4825</v>
      </c>
      <c r="M387" s="513" t="s">
        <v>4820</v>
      </c>
      <c r="N387" s="514" t="s">
        <v>1557</v>
      </c>
      <c r="O387" s="52" t="s">
        <v>3028</v>
      </c>
      <c r="P387" s="49">
        <v>0.36</v>
      </c>
      <c r="Q387" s="49">
        <v>153</v>
      </c>
    </row>
    <row r="388" spans="1:17">
      <c r="A388" s="42" t="s">
        <v>4826</v>
      </c>
      <c r="B388" s="42" t="s">
        <v>4827</v>
      </c>
      <c r="C388" s="43" t="s">
        <v>642</v>
      </c>
      <c r="D388" s="44">
        <v>3.76</v>
      </c>
      <c r="E388" s="44">
        <v>3.76</v>
      </c>
      <c r="L388" s="49" t="s">
        <v>1568</v>
      </c>
      <c r="M388" s="513" t="s">
        <v>4828</v>
      </c>
      <c r="N388" s="514" t="s">
        <v>1557</v>
      </c>
      <c r="O388" s="52" t="s">
        <v>3033</v>
      </c>
      <c r="P388" s="49">
        <v>0.42</v>
      </c>
      <c r="Q388" s="49">
        <v>116</v>
      </c>
    </row>
    <row r="389" spans="1:17">
      <c r="A389" s="42" t="s">
        <v>4829</v>
      </c>
      <c r="B389" s="42" t="s">
        <v>4830</v>
      </c>
      <c r="C389" s="43" t="s">
        <v>642</v>
      </c>
      <c r="D389" s="44">
        <v>4.7</v>
      </c>
      <c r="E389" s="44">
        <v>4.7</v>
      </c>
      <c r="L389" s="49" t="s">
        <v>1568</v>
      </c>
      <c r="M389" s="513" t="s">
        <v>4828</v>
      </c>
      <c r="N389" s="514" t="s">
        <v>1557</v>
      </c>
      <c r="O389" s="52" t="s">
        <v>3032</v>
      </c>
      <c r="P389" s="49">
        <v>0.42</v>
      </c>
      <c r="Q389" s="49">
        <v>117</v>
      </c>
    </row>
    <row r="390" spans="1:17">
      <c r="A390" s="42" t="s">
        <v>661</v>
      </c>
      <c r="B390" s="42" t="s">
        <v>4831</v>
      </c>
      <c r="C390" s="43" t="s">
        <v>642</v>
      </c>
      <c r="D390" s="44">
        <v>2.73</v>
      </c>
      <c r="E390" s="44">
        <v>7.17</v>
      </c>
      <c r="L390" s="49" t="s">
        <v>1568</v>
      </c>
      <c r="M390" s="513" t="s">
        <v>4828</v>
      </c>
      <c r="N390" s="514" t="s">
        <v>1557</v>
      </c>
      <c r="O390" s="52" t="s">
        <v>3028</v>
      </c>
      <c r="P390" s="49">
        <v>0.42</v>
      </c>
      <c r="Q390" s="49">
        <v>153</v>
      </c>
    </row>
    <row r="391" spans="1:17">
      <c r="A391" s="42" t="s">
        <v>4832</v>
      </c>
      <c r="B391" s="42" t="s">
        <v>4833</v>
      </c>
      <c r="C391" s="43" t="s">
        <v>642</v>
      </c>
      <c r="D391" s="44">
        <v>3.55</v>
      </c>
      <c r="E391" s="44">
        <v>9.32</v>
      </c>
      <c r="L391" s="49" t="s">
        <v>1570</v>
      </c>
      <c r="M391" s="513" t="s">
        <v>4834</v>
      </c>
      <c r="N391" s="514" t="s">
        <v>1557</v>
      </c>
      <c r="O391" s="52" t="s">
        <v>3028</v>
      </c>
      <c r="P391" s="49">
        <v>0.48</v>
      </c>
      <c r="Q391" s="49">
        <v>153</v>
      </c>
    </row>
    <row r="392" spans="1:17">
      <c r="A392" s="42" t="s">
        <v>4835</v>
      </c>
      <c r="B392" s="42" t="s">
        <v>4836</v>
      </c>
      <c r="C392" s="43" t="s">
        <v>642</v>
      </c>
      <c r="D392" s="44">
        <v>4.37</v>
      </c>
      <c r="E392" s="44">
        <v>11.47</v>
      </c>
      <c r="L392" s="49" t="s">
        <v>1570</v>
      </c>
      <c r="M392" s="513" t="s">
        <v>4834</v>
      </c>
      <c r="N392" s="514" t="s">
        <v>1557</v>
      </c>
      <c r="O392" s="52" t="s">
        <v>3033</v>
      </c>
      <c r="P392" s="49">
        <v>0.48</v>
      </c>
      <c r="Q392" s="49">
        <v>116</v>
      </c>
    </row>
    <row r="393" spans="1:17">
      <c r="A393" s="42" t="s">
        <v>4837</v>
      </c>
      <c r="B393" s="42" t="s">
        <v>4838</v>
      </c>
      <c r="C393" s="43" t="s">
        <v>642</v>
      </c>
      <c r="D393" s="44">
        <v>5.46</v>
      </c>
      <c r="E393" s="44">
        <v>14.34</v>
      </c>
      <c r="L393" s="49" t="s">
        <v>1570</v>
      </c>
      <c r="M393" s="513" t="s">
        <v>4834</v>
      </c>
      <c r="N393" s="514" t="s">
        <v>1557</v>
      </c>
      <c r="O393" s="52" t="s">
        <v>3032</v>
      </c>
      <c r="P393" s="49">
        <v>0.48</v>
      </c>
      <c r="Q393" s="49">
        <v>117</v>
      </c>
    </row>
    <row r="394" spans="1:17">
      <c r="A394" s="42" t="s">
        <v>663</v>
      </c>
      <c r="B394" s="42" t="s">
        <v>4839</v>
      </c>
      <c r="C394" s="43" t="s">
        <v>642</v>
      </c>
      <c r="D394" s="44">
        <v>4.46</v>
      </c>
      <c r="E394" s="44">
        <v>7.81</v>
      </c>
      <c r="L394" s="49" t="s">
        <v>1572</v>
      </c>
      <c r="M394" s="513" t="s">
        <v>4840</v>
      </c>
      <c r="N394" s="514" t="s">
        <v>1557</v>
      </c>
      <c r="O394" s="52" t="s">
        <v>3032</v>
      </c>
      <c r="P394" s="49">
        <v>0.52</v>
      </c>
      <c r="Q394" s="49">
        <v>117</v>
      </c>
    </row>
    <row r="395" spans="1:17">
      <c r="A395" s="42" t="s">
        <v>4841</v>
      </c>
      <c r="B395" s="42" t="s">
        <v>4842</v>
      </c>
      <c r="C395" s="43" t="s">
        <v>642</v>
      </c>
      <c r="D395" s="44">
        <v>5.8</v>
      </c>
      <c r="E395" s="44">
        <v>10.15</v>
      </c>
      <c r="L395" s="49" t="s">
        <v>1572</v>
      </c>
      <c r="M395" s="513" t="s">
        <v>4840</v>
      </c>
      <c r="N395" s="514" t="s">
        <v>1557</v>
      </c>
      <c r="O395" s="52" t="s">
        <v>3033</v>
      </c>
      <c r="P395" s="49">
        <v>0.52</v>
      </c>
      <c r="Q395" s="49">
        <v>116</v>
      </c>
    </row>
    <row r="396" spans="1:17">
      <c r="A396" s="42" t="s">
        <v>4843</v>
      </c>
      <c r="B396" s="42" t="s">
        <v>4844</v>
      </c>
      <c r="C396" s="43" t="s">
        <v>642</v>
      </c>
      <c r="D396" s="44">
        <v>7.14</v>
      </c>
      <c r="E396" s="44">
        <v>12.5</v>
      </c>
      <c r="L396" s="49" t="s">
        <v>1572</v>
      </c>
      <c r="M396" s="513" t="s">
        <v>4840</v>
      </c>
      <c r="N396" s="514" t="s">
        <v>1557</v>
      </c>
      <c r="O396" s="52" t="s">
        <v>3028</v>
      </c>
      <c r="P396" s="49">
        <v>0.52</v>
      </c>
      <c r="Q396" s="49">
        <v>153</v>
      </c>
    </row>
    <row r="397" spans="1:17">
      <c r="A397" s="42" t="s">
        <v>4845</v>
      </c>
      <c r="B397" s="42" t="s">
        <v>4846</v>
      </c>
      <c r="C397" s="43" t="s">
        <v>642</v>
      </c>
      <c r="D397" s="44">
        <v>8.92</v>
      </c>
      <c r="E397" s="44">
        <v>15.62</v>
      </c>
      <c r="L397" s="49" t="s">
        <v>1574</v>
      </c>
      <c r="M397" s="513" t="s">
        <v>4847</v>
      </c>
      <c r="N397" s="514" t="s">
        <v>1557</v>
      </c>
      <c r="O397" s="52" t="s">
        <v>3028</v>
      </c>
      <c r="P397" s="49">
        <v>0.57</v>
      </c>
      <c r="Q397" s="49">
        <v>153</v>
      </c>
    </row>
    <row r="398" spans="1:17">
      <c r="A398" s="42" t="s">
        <v>665</v>
      </c>
      <c r="B398" s="42" t="s">
        <v>4848</v>
      </c>
      <c r="C398" s="43" t="s">
        <v>642</v>
      </c>
      <c r="D398" s="44">
        <v>2.95</v>
      </c>
      <c r="E398" s="44">
        <v>2.95</v>
      </c>
      <c r="L398" s="49" t="s">
        <v>1574</v>
      </c>
      <c r="M398" s="513" t="s">
        <v>4847</v>
      </c>
      <c r="N398" s="514" t="s">
        <v>1557</v>
      </c>
      <c r="O398" s="52" t="s">
        <v>3032</v>
      </c>
      <c r="P398" s="49">
        <v>0.57</v>
      </c>
      <c r="Q398" s="49">
        <v>117</v>
      </c>
    </row>
    <row r="399" spans="1:17">
      <c r="A399" s="42" t="s">
        <v>4849</v>
      </c>
      <c r="B399" s="42" t="s">
        <v>4850</v>
      </c>
      <c r="C399" s="43" t="s">
        <v>642</v>
      </c>
      <c r="D399" s="44">
        <v>3.84</v>
      </c>
      <c r="E399" s="44">
        <v>3.84</v>
      </c>
      <c r="L399" s="49" t="s">
        <v>1574</v>
      </c>
      <c r="M399" s="513" t="s">
        <v>4847</v>
      </c>
      <c r="N399" s="514" t="s">
        <v>1557</v>
      </c>
      <c r="O399" s="52" t="s">
        <v>3033</v>
      </c>
      <c r="P399" s="49">
        <v>0.57</v>
      </c>
      <c r="Q399" s="49">
        <v>116</v>
      </c>
    </row>
    <row r="400" spans="1:17">
      <c r="A400" s="42" t="s">
        <v>4851</v>
      </c>
      <c r="B400" s="42" t="s">
        <v>4852</v>
      </c>
      <c r="C400" s="43" t="s">
        <v>642</v>
      </c>
      <c r="D400" s="44">
        <v>4.72</v>
      </c>
      <c r="E400" s="44">
        <v>4.72</v>
      </c>
      <c r="L400" s="49" t="s">
        <v>1576</v>
      </c>
      <c r="M400" s="513" t="s">
        <v>4853</v>
      </c>
      <c r="N400" s="514" t="s">
        <v>1557</v>
      </c>
      <c r="O400" s="52" t="s">
        <v>3032</v>
      </c>
      <c r="P400" s="49">
        <v>0.6</v>
      </c>
      <c r="Q400" s="49">
        <v>117</v>
      </c>
    </row>
    <row r="401" spans="1:17">
      <c r="A401" s="42" t="s">
        <v>4854</v>
      </c>
      <c r="B401" s="42" t="s">
        <v>4855</v>
      </c>
      <c r="C401" s="43" t="s">
        <v>642</v>
      </c>
      <c r="D401" s="44">
        <v>5.9</v>
      </c>
      <c r="E401" s="44">
        <v>5.9</v>
      </c>
      <c r="L401" s="49" t="s">
        <v>1576</v>
      </c>
      <c r="M401" s="513" t="s">
        <v>4853</v>
      </c>
      <c r="N401" s="514" t="s">
        <v>1557</v>
      </c>
      <c r="O401" s="52" t="s">
        <v>3028</v>
      </c>
      <c r="P401" s="49">
        <v>0.6</v>
      </c>
      <c r="Q401" s="49">
        <v>153</v>
      </c>
    </row>
    <row r="402" spans="1:17">
      <c r="A402" s="42" t="s">
        <v>667</v>
      </c>
      <c r="B402" s="42" t="s">
        <v>4856</v>
      </c>
      <c r="C402" s="43" t="s">
        <v>642</v>
      </c>
      <c r="D402" s="44">
        <v>3.13</v>
      </c>
      <c r="E402" s="44">
        <v>7.97</v>
      </c>
      <c r="L402" s="49" t="s">
        <v>1576</v>
      </c>
      <c r="M402" s="513" t="s">
        <v>4853</v>
      </c>
      <c r="N402" s="514" t="s">
        <v>1557</v>
      </c>
      <c r="O402" s="52" t="s">
        <v>3033</v>
      </c>
      <c r="P402" s="49">
        <v>0.6</v>
      </c>
      <c r="Q402" s="49">
        <v>116</v>
      </c>
    </row>
    <row r="403" spans="1:17">
      <c r="A403" s="42" t="s">
        <v>4857</v>
      </c>
      <c r="B403" s="42" t="s">
        <v>4858</v>
      </c>
      <c r="C403" s="43" t="s">
        <v>642</v>
      </c>
      <c r="D403" s="44">
        <v>4.07</v>
      </c>
      <c r="E403" s="44">
        <v>10.36</v>
      </c>
      <c r="L403" s="49" t="s">
        <v>1578</v>
      </c>
      <c r="M403" s="513" t="s">
        <v>4859</v>
      </c>
      <c r="N403" s="514" t="s">
        <v>1557</v>
      </c>
      <c r="O403" s="52" t="s">
        <v>3033</v>
      </c>
      <c r="P403" s="49">
        <v>0.63</v>
      </c>
      <c r="Q403" s="49">
        <v>116</v>
      </c>
    </row>
    <row r="404" spans="1:17">
      <c r="A404" s="42" t="s">
        <v>4860</v>
      </c>
      <c r="B404" s="42" t="s">
        <v>4861</v>
      </c>
      <c r="C404" s="43" t="s">
        <v>642</v>
      </c>
      <c r="D404" s="44">
        <v>5.01</v>
      </c>
      <c r="E404" s="44">
        <v>12.75</v>
      </c>
      <c r="L404" s="49" t="s">
        <v>1578</v>
      </c>
      <c r="M404" s="513" t="s">
        <v>4859</v>
      </c>
      <c r="N404" s="514" t="s">
        <v>1557</v>
      </c>
      <c r="O404" s="52" t="s">
        <v>3032</v>
      </c>
      <c r="P404" s="49">
        <v>0.63</v>
      </c>
      <c r="Q404" s="49">
        <v>117</v>
      </c>
    </row>
    <row r="405" spans="1:17">
      <c r="A405" s="42" t="s">
        <v>4862</v>
      </c>
      <c r="B405" s="42" t="s">
        <v>4863</v>
      </c>
      <c r="C405" s="43" t="s">
        <v>642</v>
      </c>
      <c r="D405" s="44">
        <v>6.26</v>
      </c>
      <c r="E405" s="44">
        <v>15.94</v>
      </c>
      <c r="L405" s="49" t="s">
        <v>1578</v>
      </c>
      <c r="M405" s="513" t="s">
        <v>4859</v>
      </c>
      <c r="N405" s="514" t="s">
        <v>1557</v>
      </c>
      <c r="O405" s="52" t="s">
        <v>3028</v>
      </c>
      <c r="P405" s="49">
        <v>0.63</v>
      </c>
      <c r="Q405" s="49">
        <v>153</v>
      </c>
    </row>
    <row r="406" spans="1:17">
      <c r="A406" s="42" t="s">
        <v>669</v>
      </c>
      <c r="B406" s="42" t="s">
        <v>4864</v>
      </c>
      <c r="C406" s="43" t="s">
        <v>642</v>
      </c>
      <c r="D406" s="44">
        <v>6.06</v>
      </c>
      <c r="E406" s="44">
        <v>8.41</v>
      </c>
      <c r="L406" s="49" t="s">
        <v>1580</v>
      </c>
      <c r="M406" s="513" t="s">
        <v>4865</v>
      </c>
      <c r="N406" s="514" t="s">
        <v>1557</v>
      </c>
      <c r="O406" s="52" t="s">
        <v>3028</v>
      </c>
      <c r="P406" s="49">
        <v>0.66</v>
      </c>
      <c r="Q406" s="49">
        <v>153</v>
      </c>
    </row>
    <row r="407" spans="1:17">
      <c r="A407" s="42" t="s">
        <v>4866</v>
      </c>
      <c r="B407" s="42" t="s">
        <v>4867</v>
      </c>
      <c r="C407" s="43" t="s">
        <v>642</v>
      </c>
      <c r="D407" s="44">
        <v>7.88</v>
      </c>
      <c r="E407" s="44">
        <v>10.93</v>
      </c>
      <c r="L407" s="49" t="s">
        <v>1580</v>
      </c>
      <c r="M407" s="513" t="s">
        <v>4865</v>
      </c>
      <c r="N407" s="514" t="s">
        <v>1557</v>
      </c>
      <c r="O407" s="52" t="s">
        <v>3033</v>
      </c>
      <c r="P407" s="49">
        <v>0.66</v>
      </c>
      <c r="Q407" s="49">
        <v>116</v>
      </c>
    </row>
    <row r="408" spans="1:17">
      <c r="A408" s="42" t="s">
        <v>4868</v>
      </c>
      <c r="B408" s="42" t="s">
        <v>4869</v>
      </c>
      <c r="C408" s="43" t="s">
        <v>642</v>
      </c>
      <c r="D408" s="44">
        <v>9.7</v>
      </c>
      <c r="E408" s="44">
        <v>13.46</v>
      </c>
      <c r="L408" s="49" t="s">
        <v>1580</v>
      </c>
      <c r="M408" s="513" t="s">
        <v>4865</v>
      </c>
      <c r="N408" s="514" t="s">
        <v>1557</v>
      </c>
      <c r="O408" s="52" t="s">
        <v>3032</v>
      </c>
      <c r="P408" s="49">
        <v>0.66</v>
      </c>
      <c r="Q408" s="49">
        <v>117</v>
      </c>
    </row>
    <row r="409" spans="1:17">
      <c r="A409" s="42" t="s">
        <v>4870</v>
      </c>
      <c r="B409" s="42" t="s">
        <v>4871</v>
      </c>
      <c r="C409" s="43" t="s">
        <v>642</v>
      </c>
      <c r="D409" s="44">
        <v>12.12</v>
      </c>
      <c r="E409" s="44">
        <v>16.82</v>
      </c>
      <c r="L409" s="49" t="s">
        <v>1582</v>
      </c>
      <c r="M409" s="513" t="s">
        <v>4872</v>
      </c>
      <c r="N409" s="514" t="s">
        <v>1557</v>
      </c>
      <c r="O409" s="52" t="s">
        <v>3032</v>
      </c>
      <c r="P409" s="49">
        <v>0.69</v>
      </c>
      <c r="Q409" s="49">
        <v>117</v>
      </c>
    </row>
    <row r="410" spans="1:17">
      <c r="A410" s="42" t="s">
        <v>671</v>
      </c>
      <c r="B410" s="42" t="s">
        <v>4873</v>
      </c>
      <c r="C410" s="43" t="s">
        <v>642</v>
      </c>
      <c r="D410" s="44">
        <v>1.54</v>
      </c>
      <c r="E410" s="44">
        <v>1.54</v>
      </c>
      <c r="L410" s="49" t="s">
        <v>1582</v>
      </c>
      <c r="M410" s="513" t="s">
        <v>4872</v>
      </c>
      <c r="N410" s="514" t="s">
        <v>1557</v>
      </c>
      <c r="O410" s="52" t="s">
        <v>3028</v>
      </c>
      <c r="P410" s="49">
        <v>0.69</v>
      </c>
      <c r="Q410" s="49">
        <v>153</v>
      </c>
    </row>
    <row r="411" spans="1:17">
      <c r="A411" s="42" t="s">
        <v>4874</v>
      </c>
      <c r="B411" s="42" t="s">
        <v>4875</v>
      </c>
      <c r="C411" s="43" t="s">
        <v>642</v>
      </c>
      <c r="D411" s="44">
        <v>2</v>
      </c>
      <c r="E411" s="44">
        <v>2</v>
      </c>
      <c r="L411" s="49" t="s">
        <v>1582</v>
      </c>
      <c r="M411" s="513" t="s">
        <v>4872</v>
      </c>
      <c r="N411" s="514" t="s">
        <v>1557</v>
      </c>
      <c r="O411" s="52" t="s">
        <v>3033</v>
      </c>
      <c r="P411" s="49">
        <v>0.69</v>
      </c>
      <c r="Q411" s="49">
        <v>116</v>
      </c>
    </row>
    <row r="412" spans="1:17">
      <c r="A412" s="42" t="s">
        <v>4876</v>
      </c>
      <c r="B412" s="42" t="s">
        <v>4877</v>
      </c>
      <c r="C412" s="43" t="s">
        <v>642</v>
      </c>
      <c r="D412" s="44">
        <v>2.46</v>
      </c>
      <c r="E412" s="44">
        <v>2.46</v>
      </c>
      <c r="L412" s="49" t="s">
        <v>1584</v>
      </c>
      <c r="M412" s="513" t="s">
        <v>4878</v>
      </c>
      <c r="N412" s="514" t="s">
        <v>1557</v>
      </c>
      <c r="O412" s="52" t="s">
        <v>3032</v>
      </c>
      <c r="P412" s="49">
        <v>0.72</v>
      </c>
      <c r="Q412" s="49">
        <v>117</v>
      </c>
    </row>
    <row r="413" spans="1:17">
      <c r="A413" s="42" t="s">
        <v>4879</v>
      </c>
      <c r="B413" s="42" t="s">
        <v>4880</v>
      </c>
      <c r="C413" s="43" t="s">
        <v>642</v>
      </c>
      <c r="D413" s="44">
        <v>3.08</v>
      </c>
      <c r="E413" s="44">
        <v>3.08</v>
      </c>
      <c r="L413" s="49" t="s">
        <v>1584</v>
      </c>
      <c r="M413" s="513" t="s">
        <v>4878</v>
      </c>
      <c r="N413" s="514" t="s">
        <v>1557</v>
      </c>
      <c r="O413" s="52" t="s">
        <v>3028</v>
      </c>
      <c r="P413" s="49">
        <v>0.72</v>
      </c>
      <c r="Q413" s="49">
        <v>153</v>
      </c>
    </row>
    <row r="414" spans="1:17">
      <c r="A414" s="42" t="s">
        <v>4881</v>
      </c>
      <c r="B414" s="42" t="s">
        <v>4882</v>
      </c>
      <c r="C414" s="43" t="s">
        <v>642</v>
      </c>
      <c r="D414" s="44">
        <v>2.31</v>
      </c>
      <c r="E414" s="44">
        <v>2.31</v>
      </c>
      <c r="L414" s="49" t="s">
        <v>1584</v>
      </c>
      <c r="M414" s="513" t="s">
        <v>4878</v>
      </c>
      <c r="N414" s="514" t="s">
        <v>1557</v>
      </c>
      <c r="O414" s="52" t="s">
        <v>3033</v>
      </c>
      <c r="P414" s="49">
        <v>0.72</v>
      </c>
      <c r="Q414" s="49">
        <v>116</v>
      </c>
    </row>
    <row r="415" spans="1:17">
      <c r="A415" s="42" t="s">
        <v>4883</v>
      </c>
      <c r="B415" s="42" t="s">
        <v>4884</v>
      </c>
      <c r="C415" s="43" t="s">
        <v>642</v>
      </c>
      <c r="D415" s="44">
        <v>3</v>
      </c>
      <c r="E415" s="44">
        <v>3</v>
      </c>
      <c r="L415" s="49" t="s">
        <v>1586</v>
      </c>
      <c r="M415" s="513" t="s">
        <v>4885</v>
      </c>
      <c r="N415" s="514" t="s">
        <v>1557</v>
      </c>
      <c r="O415" s="52" t="s">
        <v>3032</v>
      </c>
      <c r="P415" s="49">
        <v>0.75</v>
      </c>
      <c r="Q415" s="49">
        <v>117</v>
      </c>
    </row>
    <row r="416" spans="1:17">
      <c r="A416" s="42" t="s">
        <v>4886</v>
      </c>
      <c r="B416" s="42" t="s">
        <v>4887</v>
      </c>
      <c r="C416" s="43" t="s">
        <v>642</v>
      </c>
      <c r="D416" s="44">
        <v>3.7</v>
      </c>
      <c r="E416" s="44">
        <v>3.7</v>
      </c>
      <c r="L416" s="49" t="s">
        <v>1586</v>
      </c>
      <c r="M416" s="513" t="s">
        <v>4885</v>
      </c>
      <c r="N416" s="514" t="s">
        <v>1557</v>
      </c>
      <c r="O416" s="52" t="s">
        <v>3033</v>
      </c>
      <c r="P416" s="49">
        <v>0.75</v>
      </c>
      <c r="Q416" s="49">
        <v>116</v>
      </c>
    </row>
    <row r="417" spans="1:17">
      <c r="A417" s="42" t="s">
        <v>4888</v>
      </c>
      <c r="B417" s="42" t="s">
        <v>4889</v>
      </c>
      <c r="C417" s="43" t="s">
        <v>642</v>
      </c>
      <c r="D417" s="44">
        <v>4.62</v>
      </c>
      <c r="E417" s="44">
        <v>4.62</v>
      </c>
      <c r="L417" s="49" t="s">
        <v>1586</v>
      </c>
      <c r="M417" s="513" t="s">
        <v>4885</v>
      </c>
      <c r="N417" s="514" t="s">
        <v>1557</v>
      </c>
      <c r="O417" s="52" t="s">
        <v>3028</v>
      </c>
      <c r="P417" s="49">
        <v>0.75</v>
      </c>
      <c r="Q417" s="49">
        <v>153</v>
      </c>
    </row>
    <row r="418" spans="1:17">
      <c r="A418" s="42" t="s">
        <v>4890</v>
      </c>
      <c r="B418" s="42" t="s">
        <v>4891</v>
      </c>
      <c r="C418" s="43" t="s">
        <v>642</v>
      </c>
      <c r="D418" s="44">
        <v>3.08</v>
      </c>
      <c r="E418" s="44">
        <v>3.08</v>
      </c>
      <c r="L418" s="49" t="s">
        <v>1588</v>
      </c>
      <c r="M418" s="513" t="s">
        <v>4892</v>
      </c>
      <c r="N418" s="514" t="s">
        <v>1557</v>
      </c>
      <c r="O418" s="52" t="s">
        <v>3033</v>
      </c>
      <c r="P418" s="49">
        <v>0.8</v>
      </c>
      <c r="Q418" s="49">
        <v>116</v>
      </c>
    </row>
    <row r="419" spans="1:17">
      <c r="A419" s="42" t="s">
        <v>4893</v>
      </c>
      <c r="B419" s="42" t="s">
        <v>4894</v>
      </c>
      <c r="C419" s="43" t="s">
        <v>642</v>
      </c>
      <c r="D419" s="44">
        <v>4</v>
      </c>
      <c r="E419" s="44">
        <v>4</v>
      </c>
      <c r="L419" s="49" t="s">
        <v>1588</v>
      </c>
      <c r="M419" s="513" t="s">
        <v>4892</v>
      </c>
      <c r="N419" s="514" t="s">
        <v>1557</v>
      </c>
      <c r="O419" s="52" t="s">
        <v>3032</v>
      </c>
      <c r="P419" s="49">
        <v>0.8</v>
      </c>
      <c r="Q419" s="49">
        <v>117</v>
      </c>
    </row>
    <row r="420" spans="1:17">
      <c r="A420" s="42" t="s">
        <v>4895</v>
      </c>
      <c r="B420" s="42" t="s">
        <v>4896</v>
      </c>
      <c r="C420" s="43" t="s">
        <v>642</v>
      </c>
      <c r="D420" s="44">
        <v>4.93</v>
      </c>
      <c r="E420" s="44">
        <v>4.93</v>
      </c>
      <c r="L420" s="49" t="s">
        <v>1588</v>
      </c>
      <c r="M420" s="513" t="s">
        <v>4892</v>
      </c>
      <c r="N420" s="514" t="s">
        <v>1557</v>
      </c>
      <c r="O420" s="52" t="s">
        <v>3028</v>
      </c>
      <c r="P420" s="49">
        <v>0.8</v>
      </c>
      <c r="Q420" s="49">
        <v>153</v>
      </c>
    </row>
    <row r="421" spans="1:17">
      <c r="A421" s="42" t="s">
        <v>4897</v>
      </c>
      <c r="B421" s="42" t="s">
        <v>4898</v>
      </c>
      <c r="C421" s="43" t="s">
        <v>642</v>
      </c>
      <c r="D421" s="44">
        <v>6.16</v>
      </c>
      <c r="E421" s="44">
        <v>6.16</v>
      </c>
      <c r="L421" s="49" t="s">
        <v>1590</v>
      </c>
      <c r="M421" s="513" t="s">
        <v>4899</v>
      </c>
      <c r="N421" s="514" t="s">
        <v>1557</v>
      </c>
      <c r="O421" s="52" t="s">
        <v>3033</v>
      </c>
      <c r="P421" s="49">
        <v>0.83</v>
      </c>
      <c r="Q421" s="49">
        <v>116</v>
      </c>
    </row>
    <row r="422" spans="1:17">
      <c r="A422" s="42" t="s">
        <v>673</v>
      </c>
      <c r="B422" s="42" t="s">
        <v>4900</v>
      </c>
      <c r="C422" s="43" t="s">
        <v>642</v>
      </c>
      <c r="D422" s="44">
        <v>2.15</v>
      </c>
      <c r="E422" s="44">
        <v>6.01</v>
      </c>
      <c r="L422" s="49" t="s">
        <v>1590</v>
      </c>
      <c r="M422" s="513" t="s">
        <v>4899</v>
      </c>
      <c r="N422" s="514" t="s">
        <v>1557</v>
      </c>
      <c r="O422" s="52" t="s">
        <v>3028</v>
      </c>
      <c r="P422" s="49">
        <v>0.83</v>
      </c>
      <c r="Q422" s="49">
        <v>153</v>
      </c>
    </row>
    <row r="423" spans="1:17">
      <c r="A423" s="42" t="s">
        <v>4901</v>
      </c>
      <c r="B423" s="42" t="s">
        <v>4902</v>
      </c>
      <c r="C423" s="43" t="s">
        <v>642</v>
      </c>
      <c r="D423" s="44">
        <v>2.8</v>
      </c>
      <c r="E423" s="44">
        <v>7.81</v>
      </c>
      <c r="L423" s="49" t="s">
        <v>1590</v>
      </c>
      <c r="M423" s="513" t="s">
        <v>4899</v>
      </c>
      <c r="N423" s="514" t="s">
        <v>1557</v>
      </c>
      <c r="O423" s="52" t="s">
        <v>3032</v>
      </c>
      <c r="P423" s="49">
        <v>0.83</v>
      </c>
      <c r="Q423" s="49">
        <v>117</v>
      </c>
    </row>
    <row r="424" spans="1:17">
      <c r="A424" s="42" t="s">
        <v>4903</v>
      </c>
      <c r="B424" s="42" t="s">
        <v>4904</v>
      </c>
      <c r="C424" s="43" t="s">
        <v>642</v>
      </c>
      <c r="D424" s="44">
        <v>3.44</v>
      </c>
      <c r="E424" s="44">
        <v>9.62</v>
      </c>
      <c r="L424" s="49" t="s">
        <v>1592</v>
      </c>
      <c r="M424" s="513" t="s">
        <v>4905</v>
      </c>
      <c r="N424" s="514" t="s">
        <v>1557</v>
      </c>
      <c r="O424" s="52" t="s">
        <v>3033</v>
      </c>
      <c r="P424" s="49">
        <v>0.87</v>
      </c>
      <c r="Q424" s="49">
        <v>116</v>
      </c>
    </row>
    <row r="425" spans="1:17">
      <c r="A425" s="42" t="s">
        <v>4906</v>
      </c>
      <c r="B425" s="42" t="s">
        <v>4907</v>
      </c>
      <c r="C425" s="43" t="s">
        <v>642</v>
      </c>
      <c r="D425" s="44">
        <v>4.3</v>
      </c>
      <c r="E425" s="44">
        <v>12.02</v>
      </c>
      <c r="L425" s="49" t="s">
        <v>1592</v>
      </c>
      <c r="M425" s="513" t="s">
        <v>4905</v>
      </c>
      <c r="N425" s="514" t="s">
        <v>1557</v>
      </c>
      <c r="O425" s="52" t="s">
        <v>3028</v>
      </c>
      <c r="P425" s="49">
        <v>0.87</v>
      </c>
      <c r="Q425" s="49">
        <v>153</v>
      </c>
    </row>
    <row r="426" spans="1:17">
      <c r="A426" s="42" t="s">
        <v>4908</v>
      </c>
      <c r="B426" s="42" t="s">
        <v>4909</v>
      </c>
      <c r="C426" s="43" t="s">
        <v>642</v>
      </c>
      <c r="D426" s="44">
        <v>3.23</v>
      </c>
      <c r="E426" s="44">
        <v>9.02</v>
      </c>
      <c r="L426" s="49" t="s">
        <v>1592</v>
      </c>
      <c r="M426" s="513" t="s">
        <v>4905</v>
      </c>
      <c r="N426" s="514" t="s">
        <v>1557</v>
      </c>
      <c r="O426" s="52" t="s">
        <v>3032</v>
      </c>
      <c r="P426" s="49">
        <v>0.87</v>
      </c>
      <c r="Q426" s="49">
        <v>117</v>
      </c>
    </row>
    <row r="427" spans="1:17">
      <c r="A427" s="42" t="s">
        <v>4910</v>
      </c>
      <c r="B427" s="42" t="s">
        <v>4911</v>
      </c>
      <c r="C427" s="43" t="s">
        <v>642</v>
      </c>
      <c r="D427" s="44">
        <v>4.2</v>
      </c>
      <c r="E427" s="44">
        <v>11.73</v>
      </c>
      <c r="L427" s="49" t="s">
        <v>1594</v>
      </c>
      <c r="M427" s="513" t="s">
        <v>4912</v>
      </c>
      <c r="N427" s="514" t="s">
        <v>1557</v>
      </c>
      <c r="O427" s="52" t="s">
        <v>3033</v>
      </c>
      <c r="P427" s="49">
        <v>0.93</v>
      </c>
      <c r="Q427" s="49">
        <v>116</v>
      </c>
    </row>
    <row r="428" spans="1:17">
      <c r="A428" s="42" t="s">
        <v>4913</v>
      </c>
      <c r="B428" s="42" t="s">
        <v>4914</v>
      </c>
      <c r="C428" s="43" t="s">
        <v>642</v>
      </c>
      <c r="D428" s="44">
        <v>5.17</v>
      </c>
      <c r="E428" s="44">
        <v>14.43</v>
      </c>
      <c r="L428" s="49" t="s">
        <v>1594</v>
      </c>
      <c r="M428" s="513" t="s">
        <v>4912</v>
      </c>
      <c r="N428" s="514" t="s">
        <v>1557</v>
      </c>
      <c r="O428" s="52" t="s">
        <v>3032</v>
      </c>
      <c r="P428" s="49">
        <v>0.93</v>
      </c>
      <c r="Q428" s="49">
        <v>117</v>
      </c>
    </row>
    <row r="429" spans="1:17">
      <c r="A429" s="42" t="s">
        <v>4915</v>
      </c>
      <c r="B429" s="42" t="s">
        <v>4916</v>
      </c>
      <c r="C429" s="43" t="s">
        <v>642</v>
      </c>
      <c r="D429" s="44">
        <v>6.46</v>
      </c>
      <c r="E429" s="44">
        <v>18.04</v>
      </c>
      <c r="L429" s="49" t="s">
        <v>1594</v>
      </c>
      <c r="M429" s="513" t="s">
        <v>4912</v>
      </c>
      <c r="N429" s="514" t="s">
        <v>1557</v>
      </c>
      <c r="O429" s="52" t="s">
        <v>3028</v>
      </c>
      <c r="P429" s="49">
        <v>0.93</v>
      </c>
      <c r="Q429" s="49">
        <v>153</v>
      </c>
    </row>
    <row r="430" spans="1:17">
      <c r="A430" s="42" t="s">
        <v>4917</v>
      </c>
      <c r="B430" s="42" t="s">
        <v>4918</v>
      </c>
      <c r="C430" s="43" t="s">
        <v>642</v>
      </c>
      <c r="D430" s="44">
        <v>4.3</v>
      </c>
      <c r="E430" s="44">
        <v>12.02</v>
      </c>
      <c r="L430" s="49" t="s">
        <v>1596</v>
      </c>
      <c r="M430" s="513" t="s">
        <v>4919</v>
      </c>
      <c r="N430" s="514" t="s">
        <v>1557</v>
      </c>
      <c r="O430" s="52" t="s">
        <v>3028</v>
      </c>
      <c r="P430" s="49">
        <v>0.98</v>
      </c>
      <c r="Q430" s="49">
        <v>153</v>
      </c>
    </row>
    <row r="431" spans="1:17">
      <c r="A431" s="42" t="s">
        <v>4920</v>
      </c>
      <c r="B431" s="42" t="s">
        <v>4921</v>
      </c>
      <c r="C431" s="43" t="s">
        <v>642</v>
      </c>
      <c r="D431" s="44">
        <v>5.59</v>
      </c>
      <c r="E431" s="44">
        <v>15.63</v>
      </c>
      <c r="L431" s="49" t="s">
        <v>1596</v>
      </c>
      <c r="M431" s="513" t="s">
        <v>4919</v>
      </c>
      <c r="N431" s="514" t="s">
        <v>1557</v>
      </c>
      <c r="O431" s="52" t="s">
        <v>3032</v>
      </c>
      <c r="P431" s="49">
        <v>0.98</v>
      </c>
      <c r="Q431" s="49">
        <v>117</v>
      </c>
    </row>
    <row r="432" spans="1:17">
      <c r="A432" s="42" t="s">
        <v>4922</v>
      </c>
      <c r="B432" s="42" t="s">
        <v>4923</v>
      </c>
      <c r="C432" s="43" t="s">
        <v>642</v>
      </c>
      <c r="D432" s="44">
        <v>6.88</v>
      </c>
      <c r="E432" s="44">
        <v>19.23</v>
      </c>
      <c r="L432" s="49" t="s">
        <v>1596</v>
      </c>
      <c r="M432" s="513" t="s">
        <v>4919</v>
      </c>
      <c r="N432" s="514" t="s">
        <v>1557</v>
      </c>
      <c r="O432" s="52" t="s">
        <v>3033</v>
      </c>
      <c r="P432" s="49">
        <v>0.98</v>
      </c>
      <c r="Q432" s="49">
        <v>116</v>
      </c>
    </row>
    <row r="433" spans="1:17">
      <c r="A433" s="42" t="s">
        <v>4924</v>
      </c>
      <c r="B433" s="42" t="s">
        <v>4925</v>
      </c>
      <c r="C433" s="43" t="s">
        <v>642</v>
      </c>
      <c r="D433" s="44">
        <v>8.6</v>
      </c>
      <c r="E433" s="44">
        <v>24.04</v>
      </c>
      <c r="L433" s="49" t="s">
        <v>1598</v>
      </c>
      <c r="M433" s="513" t="s">
        <v>4926</v>
      </c>
      <c r="N433" s="514" t="s">
        <v>1557</v>
      </c>
      <c r="O433" s="52" t="s">
        <v>3028</v>
      </c>
      <c r="P433" s="49">
        <v>1.02</v>
      </c>
      <c r="Q433" s="49">
        <v>153</v>
      </c>
    </row>
    <row r="434" spans="1:17">
      <c r="A434" s="42" t="s">
        <v>675</v>
      </c>
      <c r="B434" s="42" t="s">
        <v>4927</v>
      </c>
      <c r="C434" s="43" t="s">
        <v>642</v>
      </c>
      <c r="D434" s="44">
        <v>4.96</v>
      </c>
      <c r="E434" s="44">
        <v>7.96</v>
      </c>
      <c r="L434" s="49" t="s">
        <v>1598</v>
      </c>
      <c r="M434" s="513" t="s">
        <v>4926</v>
      </c>
      <c r="N434" s="514" t="s">
        <v>1557</v>
      </c>
      <c r="O434" s="52" t="s">
        <v>3032</v>
      </c>
      <c r="P434" s="49">
        <v>1.02</v>
      </c>
      <c r="Q434" s="49">
        <v>117</v>
      </c>
    </row>
    <row r="435" spans="1:17">
      <c r="A435" s="42" t="s">
        <v>4928</v>
      </c>
      <c r="B435" s="42" t="s">
        <v>4929</v>
      </c>
      <c r="C435" s="43" t="s">
        <v>642</v>
      </c>
      <c r="D435" s="44">
        <v>6.45</v>
      </c>
      <c r="E435" s="44">
        <v>10.35</v>
      </c>
      <c r="L435" s="49" t="s">
        <v>1598</v>
      </c>
      <c r="M435" s="513" t="s">
        <v>4926</v>
      </c>
      <c r="N435" s="514" t="s">
        <v>1557</v>
      </c>
      <c r="O435" s="52" t="s">
        <v>3033</v>
      </c>
      <c r="P435" s="49">
        <v>1.02</v>
      </c>
      <c r="Q435" s="49">
        <v>116</v>
      </c>
    </row>
    <row r="436" spans="1:17">
      <c r="A436" s="42" t="s">
        <v>4930</v>
      </c>
      <c r="B436" s="42" t="s">
        <v>4931</v>
      </c>
      <c r="C436" s="43" t="s">
        <v>642</v>
      </c>
      <c r="D436" s="44">
        <v>7.94</v>
      </c>
      <c r="E436" s="44">
        <v>12.74</v>
      </c>
      <c r="L436" s="49" t="s">
        <v>1600</v>
      </c>
      <c r="M436" s="513" t="s">
        <v>4932</v>
      </c>
      <c r="N436" s="514" t="s">
        <v>1557</v>
      </c>
      <c r="O436" s="52" t="s">
        <v>3028</v>
      </c>
      <c r="P436" s="49">
        <v>1.05</v>
      </c>
      <c r="Q436" s="49">
        <v>153</v>
      </c>
    </row>
    <row r="437" spans="1:17">
      <c r="A437" s="42" t="s">
        <v>4933</v>
      </c>
      <c r="B437" s="42" t="s">
        <v>4934</v>
      </c>
      <c r="C437" s="43" t="s">
        <v>642</v>
      </c>
      <c r="D437" s="44">
        <v>9.92</v>
      </c>
      <c r="E437" s="44">
        <v>15.92</v>
      </c>
      <c r="L437" s="49" t="s">
        <v>1600</v>
      </c>
      <c r="M437" s="513" t="s">
        <v>4932</v>
      </c>
      <c r="N437" s="514" t="s">
        <v>1557</v>
      </c>
      <c r="O437" s="52" t="s">
        <v>3033</v>
      </c>
      <c r="P437" s="49">
        <v>1.05</v>
      </c>
      <c r="Q437" s="49">
        <v>116</v>
      </c>
    </row>
    <row r="438" spans="1:17">
      <c r="A438" s="42" t="s">
        <v>4935</v>
      </c>
      <c r="B438" s="42" t="s">
        <v>4936</v>
      </c>
      <c r="C438" s="43" t="s">
        <v>642</v>
      </c>
      <c r="D438" s="44">
        <v>7.44</v>
      </c>
      <c r="E438" s="44">
        <v>11.94</v>
      </c>
      <c r="L438" s="49" t="s">
        <v>1600</v>
      </c>
      <c r="M438" s="513" t="s">
        <v>4932</v>
      </c>
      <c r="N438" s="514" t="s">
        <v>1557</v>
      </c>
      <c r="O438" s="52" t="s">
        <v>3032</v>
      </c>
      <c r="P438" s="49">
        <v>1.05</v>
      </c>
      <c r="Q438" s="49">
        <v>117</v>
      </c>
    </row>
    <row r="439" spans="1:17">
      <c r="A439" s="42" t="s">
        <v>4937</v>
      </c>
      <c r="B439" s="42" t="s">
        <v>4938</v>
      </c>
      <c r="C439" s="43" t="s">
        <v>642</v>
      </c>
      <c r="D439" s="44">
        <v>9.67</v>
      </c>
      <c r="E439" s="44">
        <v>15.52</v>
      </c>
      <c r="L439" s="49" t="s">
        <v>1602</v>
      </c>
      <c r="M439" s="513" t="s">
        <v>4939</v>
      </c>
      <c r="N439" s="514" t="s">
        <v>1557</v>
      </c>
      <c r="O439" s="52" t="s">
        <v>3028</v>
      </c>
      <c r="P439" s="49">
        <v>1.08</v>
      </c>
      <c r="Q439" s="49">
        <v>153</v>
      </c>
    </row>
    <row r="440" spans="1:17">
      <c r="A440" s="42" t="s">
        <v>4940</v>
      </c>
      <c r="B440" s="42" t="s">
        <v>4941</v>
      </c>
      <c r="C440" s="43" t="s">
        <v>642</v>
      </c>
      <c r="D440" s="44">
        <v>11.9</v>
      </c>
      <c r="E440" s="44">
        <v>19.1</v>
      </c>
      <c r="L440" s="49" t="s">
        <v>1602</v>
      </c>
      <c r="M440" s="513" t="s">
        <v>4939</v>
      </c>
      <c r="N440" s="514" t="s">
        <v>1557</v>
      </c>
      <c r="O440" s="52" t="s">
        <v>3032</v>
      </c>
      <c r="P440" s="49">
        <v>1.08</v>
      </c>
      <c r="Q440" s="49">
        <v>117</v>
      </c>
    </row>
    <row r="441" spans="1:17">
      <c r="A441" s="42" t="s">
        <v>4942</v>
      </c>
      <c r="B441" s="42" t="s">
        <v>4943</v>
      </c>
      <c r="C441" s="43" t="s">
        <v>642</v>
      </c>
      <c r="D441" s="44">
        <v>14.88</v>
      </c>
      <c r="E441" s="44">
        <v>23.88</v>
      </c>
      <c r="L441" s="49" t="s">
        <v>1602</v>
      </c>
      <c r="M441" s="513" t="s">
        <v>4939</v>
      </c>
      <c r="N441" s="514" t="s">
        <v>1557</v>
      </c>
      <c r="O441" s="52" t="s">
        <v>3033</v>
      </c>
      <c r="P441" s="49">
        <v>1.08</v>
      </c>
      <c r="Q441" s="49">
        <v>116</v>
      </c>
    </row>
    <row r="442" spans="1:17">
      <c r="A442" s="42" t="s">
        <v>4944</v>
      </c>
      <c r="B442" s="42" t="s">
        <v>4945</v>
      </c>
      <c r="C442" s="43" t="s">
        <v>642</v>
      </c>
      <c r="D442" s="44">
        <v>9.92</v>
      </c>
      <c r="E442" s="44">
        <v>15.92</v>
      </c>
      <c r="L442" s="49" t="s">
        <v>1604</v>
      </c>
      <c r="M442" s="513" t="s">
        <v>4946</v>
      </c>
      <c r="N442" s="514" t="s">
        <v>1557</v>
      </c>
      <c r="O442" s="52" t="s">
        <v>3028</v>
      </c>
      <c r="P442" s="49">
        <v>1.1</v>
      </c>
      <c r="Q442" s="49">
        <v>153</v>
      </c>
    </row>
    <row r="443" spans="1:17">
      <c r="A443" s="42" t="s">
        <v>4947</v>
      </c>
      <c r="B443" s="42" t="s">
        <v>4948</v>
      </c>
      <c r="C443" s="43" t="s">
        <v>642</v>
      </c>
      <c r="D443" s="44">
        <v>12.9</v>
      </c>
      <c r="E443" s="44">
        <v>20.7</v>
      </c>
      <c r="L443" s="49" t="s">
        <v>1604</v>
      </c>
      <c r="M443" s="513" t="s">
        <v>4946</v>
      </c>
      <c r="N443" s="514" t="s">
        <v>1557</v>
      </c>
      <c r="O443" s="52" t="s">
        <v>3033</v>
      </c>
      <c r="P443" s="49">
        <v>1.1</v>
      </c>
      <c r="Q443" s="49">
        <v>116</v>
      </c>
    </row>
    <row r="444" spans="1:17">
      <c r="A444" s="42" t="s">
        <v>4949</v>
      </c>
      <c r="B444" s="42" t="s">
        <v>4950</v>
      </c>
      <c r="C444" s="43" t="s">
        <v>642</v>
      </c>
      <c r="D444" s="44">
        <v>15.87</v>
      </c>
      <c r="E444" s="44">
        <v>25.47</v>
      </c>
      <c r="L444" s="49" t="s">
        <v>1604</v>
      </c>
      <c r="M444" s="513" t="s">
        <v>4946</v>
      </c>
      <c r="N444" s="514" t="s">
        <v>1557</v>
      </c>
      <c r="O444" s="52" t="s">
        <v>3032</v>
      </c>
      <c r="P444" s="49">
        <v>1.1</v>
      </c>
      <c r="Q444" s="49">
        <v>117</v>
      </c>
    </row>
    <row r="445" spans="1:17">
      <c r="A445" s="42" t="s">
        <v>4951</v>
      </c>
      <c r="B445" s="42" t="s">
        <v>4952</v>
      </c>
      <c r="C445" s="43" t="s">
        <v>642</v>
      </c>
      <c r="D445" s="44">
        <v>19.84</v>
      </c>
      <c r="E445" s="44">
        <v>31.84</v>
      </c>
      <c r="L445" s="49" t="s">
        <v>1606</v>
      </c>
      <c r="M445" s="513" t="s">
        <v>4953</v>
      </c>
      <c r="N445" s="514" t="s">
        <v>1557</v>
      </c>
      <c r="O445" s="52" t="s">
        <v>3033</v>
      </c>
      <c r="P445" s="49">
        <v>1.11</v>
      </c>
      <c r="Q445" s="49">
        <v>116</v>
      </c>
    </row>
    <row r="446" spans="1:17">
      <c r="A446" s="42" t="s">
        <v>677</v>
      </c>
      <c r="B446" s="42" t="s">
        <v>4954</v>
      </c>
      <c r="C446" s="43" t="s">
        <v>642</v>
      </c>
      <c r="D446" s="44">
        <v>5.2</v>
      </c>
      <c r="E446" s="44">
        <v>5.2</v>
      </c>
      <c r="L446" s="49" t="s">
        <v>1606</v>
      </c>
      <c r="M446" s="513" t="s">
        <v>4953</v>
      </c>
      <c r="N446" s="514" t="s">
        <v>1557</v>
      </c>
      <c r="O446" s="52" t="s">
        <v>3032</v>
      </c>
      <c r="P446" s="49">
        <v>1.11</v>
      </c>
      <c r="Q446" s="49">
        <v>117</v>
      </c>
    </row>
    <row r="447" spans="1:17">
      <c r="A447" s="42" t="s">
        <v>4955</v>
      </c>
      <c r="B447" s="42" t="s">
        <v>4956</v>
      </c>
      <c r="C447" s="43" t="s">
        <v>642</v>
      </c>
      <c r="D447" s="44">
        <v>6.76</v>
      </c>
      <c r="E447" s="44">
        <v>6.76</v>
      </c>
      <c r="L447" s="49" t="s">
        <v>1606</v>
      </c>
      <c r="M447" s="513" t="s">
        <v>4953</v>
      </c>
      <c r="N447" s="514" t="s">
        <v>1557</v>
      </c>
      <c r="O447" s="52" t="s">
        <v>3028</v>
      </c>
      <c r="P447" s="49">
        <v>1.11</v>
      </c>
      <c r="Q447" s="49">
        <v>153</v>
      </c>
    </row>
    <row r="448" spans="1:17">
      <c r="A448" s="42" t="s">
        <v>4957</v>
      </c>
      <c r="B448" s="42" t="s">
        <v>4958</v>
      </c>
      <c r="C448" s="43" t="s">
        <v>642</v>
      </c>
      <c r="D448" s="44">
        <v>8.32</v>
      </c>
      <c r="E448" s="44">
        <v>8.32</v>
      </c>
      <c r="L448" s="49" t="s">
        <v>1608</v>
      </c>
      <c r="M448" s="513" t="s">
        <v>4959</v>
      </c>
      <c r="N448" s="514" t="s">
        <v>1557</v>
      </c>
      <c r="O448" s="52" t="s">
        <v>3028</v>
      </c>
      <c r="P448" s="49">
        <v>1.14</v>
      </c>
      <c r="Q448" s="49">
        <v>153</v>
      </c>
    </row>
    <row r="449" spans="1:17">
      <c r="A449" s="42" t="s">
        <v>4960</v>
      </c>
      <c r="B449" s="42" t="s">
        <v>4961</v>
      </c>
      <c r="C449" s="43" t="s">
        <v>642</v>
      </c>
      <c r="D449" s="44">
        <v>10.4</v>
      </c>
      <c r="E449" s="44">
        <v>10.4</v>
      </c>
      <c r="L449" s="49" t="s">
        <v>1608</v>
      </c>
      <c r="M449" s="513" t="s">
        <v>4959</v>
      </c>
      <c r="N449" s="514" t="s">
        <v>1557</v>
      </c>
      <c r="O449" s="52" t="s">
        <v>3033</v>
      </c>
      <c r="P449" s="49">
        <v>1.14</v>
      </c>
      <c r="Q449" s="49">
        <v>116</v>
      </c>
    </row>
    <row r="450" spans="1:17">
      <c r="A450" s="42" t="s">
        <v>4962</v>
      </c>
      <c r="B450" s="42" t="s">
        <v>4963</v>
      </c>
      <c r="C450" s="43" t="s">
        <v>642</v>
      </c>
      <c r="D450" s="44">
        <v>7.8</v>
      </c>
      <c r="E450" s="44">
        <v>7.8</v>
      </c>
      <c r="L450" s="49" t="s">
        <v>1608</v>
      </c>
      <c r="M450" s="513" t="s">
        <v>4959</v>
      </c>
      <c r="N450" s="514" t="s">
        <v>1557</v>
      </c>
      <c r="O450" s="52" t="s">
        <v>3032</v>
      </c>
      <c r="P450" s="49">
        <v>1.14</v>
      </c>
      <c r="Q450" s="49">
        <v>117</v>
      </c>
    </row>
    <row r="451" spans="1:17">
      <c r="A451" s="42" t="s">
        <v>4964</v>
      </c>
      <c r="B451" s="42" t="s">
        <v>4965</v>
      </c>
      <c r="C451" s="43" t="s">
        <v>642</v>
      </c>
      <c r="D451" s="44">
        <v>10.14</v>
      </c>
      <c r="E451" s="44">
        <v>10.14</v>
      </c>
      <c r="L451" s="49" t="s">
        <v>1610</v>
      </c>
      <c r="M451" s="513" t="s">
        <v>4966</v>
      </c>
      <c r="N451" s="514" t="s">
        <v>1557</v>
      </c>
      <c r="O451" s="52" t="s">
        <v>3033</v>
      </c>
      <c r="P451" s="49">
        <v>1.16</v>
      </c>
      <c r="Q451" s="49">
        <v>116</v>
      </c>
    </row>
    <row r="452" spans="1:17">
      <c r="A452" s="42" t="s">
        <v>4967</v>
      </c>
      <c r="B452" s="42" t="s">
        <v>4968</v>
      </c>
      <c r="C452" s="43" t="s">
        <v>642</v>
      </c>
      <c r="D452" s="44">
        <v>12.48</v>
      </c>
      <c r="E452" s="44">
        <v>12.48</v>
      </c>
      <c r="L452" s="49" t="s">
        <v>1610</v>
      </c>
      <c r="M452" s="513" t="s">
        <v>4966</v>
      </c>
      <c r="N452" s="514" t="s">
        <v>1557</v>
      </c>
      <c r="O452" s="52" t="s">
        <v>3028</v>
      </c>
      <c r="P452" s="49">
        <v>1.16</v>
      </c>
      <c r="Q452" s="49">
        <v>153</v>
      </c>
    </row>
    <row r="453" spans="1:17">
      <c r="A453" s="42" t="s">
        <v>4969</v>
      </c>
      <c r="B453" s="42" t="s">
        <v>4970</v>
      </c>
      <c r="C453" s="43" t="s">
        <v>642</v>
      </c>
      <c r="D453" s="44">
        <v>15.6</v>
      </c>
      <c r="E453" s="44">
        <v>15.6</v>
      </c>
      <c r="L453" s="49" t="s">
        <v>1610</v>
      </c>
      <c r="M453" s="513" t="s">
        <v>4966</v>
      </c>
      <c r="N453" s="514" t="s">
        <v>1557</v>
      </c>
      <c r="O453" s="52" t="s">
        <v>3032</v>
      </c>
      <c r="P453" s="49">
        <v>1.16</v>
      </c>
      <c r="Q453" s="49">
        <v>117</v>
      </c>
    </row>
    <row r="454" spans="1:17">
      <c r="A454" s="42" t="s">
        <v>4971</v>
      </c>
      <c r="B454" s="42" t="s">
        <v>4972</v>
      </c>
      <c r="C454" s="43" t="s">
        <v>642</v>
      </c>
      <c r="D454" s="44">
        <v>10.4</v>
      </c>
      <c r="E454" s="44">
        <v>10.4</v>
      </c>
      <c r="L454" s="49" t="s">
        <v>1612</v>
      </c>
      <c r="M454" s="513" t="s">
        <v>4973</v>
      </c>
      <c r="N454" s="514" t="s">
        <v>1557</v>
      </c>
      <c r="O454" s="52" t="s">
        <v>3032</v>
      </c>
      <c r="P454" s="49">
        <v>1.17</v>
      </c>
      <c r="Q454" s="49">
        <v>117</v>
      </c>
    </row>
    <row r="455" spans="1:17">
      <c r="A455" s="42" t="s">
        <v>4974</v>
      </c>
      <c r="B455" s="42" t="s">
        <v>4975</v>
      </c>
      <c r="C455" s="43" t="s">
        <v>642</v>
      </c>
      <c r="D455" s="44">
        <v>13.52</v>
      </c>
      <c r="E455" s="44">
        <v>13.52</v>
      </c>
      <c r="L455" s="49" t="s">
        <v>1612</v>
      </c>
      <c r="M455" s="513" t="s">
        <v>4973</v>
      </c>
      <c r="N455" s="514" t="s">
        <v>1557</v>
      </c>
      <c r="O455" s="52" t="s">
        <v>3033</v>
      </c>
      <c r="P455" s="49">
        <v>1.17</v>
      </c>
      <c r="Q455" s="49">
        <v>116</v>
      </c>
    </row>
    <row r="456" spans="1:17">
      <c r="A456" s="42" t="s">
        <v>4976</v>
      </c>
      <c r="B456" s="42" t="s">
        <v>4977</v>
      </c>
      <c r="C456" s="43" t="s">
        <v>642</v>
      </c>
      <c r="D456" s="44">
        <v>16.64</v>
      </c>
      <c r="E456" s="44">
        <v>16.64</v>
      </c>
      <c r="L456" s="49" t="s">
        <v>1612</v>
      </c>
      <c r="M456" s="513" t="s">
        <v>4973</v>
      </c>
      <c r="N456" s="514" t="s">
        <v>1557</v>
      </c>
      <c r="O456" s="52" t="s">
        <v>3028</v>
      </c>
      <c r="P456" s="49">
        <v>1.17</v>
      </c>
      <c r="Q456" s="49">
        <v>153</v>
      </c>
    </row>
    <row r="457" spans="1:17">
      <c r="A457" s="42" t="s">
        <v>4978</v>
      </c>
      <c r="B457" s="42" t="s">
        <v>4979</v>
      </c>
      <c r="C457" s="43" t="s">
        <v>642</v>
      </c>
      <c r="D457" s="44">
        <v>20.8</v>
      </c>
      <c r="E457" s="44">
        <v>20.8</v>
      </c>
      <c r="L457" s="49" t="s">
        <v>1614</v>
      </c>
      <c r="M457" s="513" t="s">
        <v>4980</v>
      </c>
      <c r="N457" s="514" t="s">
        <v>1557</v>
      </c>
      <c r="O457" s="52" t="s">
        <v>3032</v>
      </c>
      <c r="P457" s="49">
        <v>1.19</v>
      </c>
      <c r="Q457" s="49">
        <v>117</v>
      </c>
    </row>
    <row r="458" spans="1:17">
      <c r="A458" s="42" t="s">
        <v>679</v>
      </c>
      <c r="B458" s="42" t="s">
        <v>4981</v>
      </c>
      <c r="C458" s="43" t="s">
        <v>642</v>
      </c>
      <c r="D458" s="44">
        <v>5.42</v>
      </c>
      <c r="E458" s="44">
        <v>13.12</v>
      </c>
      <c r="L458" s="49" t="s">
        <v>1614</v>
      </c>
      <c r="M458" s="513" t="s">
        <v>4980</v>
      </c>
      <c r="N458" s="514" t="s">
        <v>1557</v>
      </c>
      <c r="O458" s="52" t="s">
        <v>3033</v>
      </c>
      <c r="P458" s="49">
        <v>1.19</v>
      </c>
      <c r="Q458" s="49">
        <v>116</v>
      </c>
    </row>
    <row r="459" spans="1:17">
      <c r="A459" s="42" t="s">
        <v>4982</v>
      </c>
      <c r="B459" s="42" t="s">
        <v>4983</v>
      </c>
      <c r="C459" s="43" t="s">
        <v>642</v>
      </c>
      <c r="D459" s="44">
        <v>7.05</v>
      </c>
      <c r="E459" s="44">
        <v>17.06</v>
      </c>
      <c r="L459" s="49" t="s">
        <v>1614</v>
      </c>
      <c r="M459" s="513" t="s">
        <v>4980</v>
      </c>
      <c r="N459" s="514" t="s">
        <v>1557</v>
      </c>
      <c r="O459" s="52" t="s">
        <v>3028</v>
      </c>
      <c r="P459" s="49">
        <v>1.19</v>
      </c>
      <c r="Q459" s="49">
        <v>153</v>
      </c>
    </row>
    <row r="460" spans="1:17">
      <c r="A460" s="42" t="s">
        <v>4984</v>
      </c>
      <c r="B460" s="42" t="s">
        <v>4985</v>
      </c>
      <c r="C460" s="43" t="s">
        <v>642</v>
      </c>
      <c r="D460" s="44">
        <v>8.67</v>
      </c>
      <c r="E460" s="44">
        <v>20.99</v>
      </c>
      <c r="L460" s="49" t="s">
        <v>1616</v>
      </c>
      <c r="M460" s="513" t="s">
        <v>4986</v>
      </c>
      <c r="N460" s="514" t="s">
        <v>1557</v>
      </c>
      <c r="O460" s="52" t="s">
        <v>3028</v>
      </c>
      <c r="P460" s="49">
        <v>1.21</v>
      </c>
      <c r="Q460" s="49">
        <v>153</v>
      </c>
    </row>
    <row r="461" spans="1:17">
      <c r="A461" s="42" t="s">
        <v>4987</v>
      </c>
      <c r="B461" s="42" t="s">
        <v>4988</v>
      </c>
      <c r="C461" s="43" t="s">
        <v>642</v>
      </c>
      <c r="D461" s="44">
        <v>10.84</v>
      </c>
      <c r="E461" s="44">
        <v>26.24</v>
      </c>
      <c r="L461" s="49" t="s">
        <v>1616</v>
      </c>
      <c r="M461" s="513" t="s">
        <v>4986</v>
      </c>
      <c r="N461" s="514" t="s">
        <v>1557</v>
      </c>
      <c r="O461" s="52" t="s">
        <v>3033</v>
      </c>
      <c r="P461" s="49">
        <v>1.21</v>
      </c>
      <c r="Q461" s="49">
        <v>116</v>
      </c>
    </row>
    <row r="462" spans="1:17">
      <c r="A462" s="42" t="s">
        <v>4989</v>
      </c>
      <c r="B462" s="42" t="s">
        <v>4990</v>
      </c>
      <c r="C462" s="43" t="s">
        <v>642</v>
      </c>
      <c r="D462" s="44">
        <v>8.13</v>
      </c>
      <c r="E462" s="44">
        <v>19.68</v>
      </c>
      <c r="L462" s="49" t="s">
        <v>1616</v>
      </c>
      <c r="M462" s="513" t="s">
        <v>4986</v>
      </c>
      <c r="N462" s="514" t="s">
        <v>1557</v>
      </c>
      <c r="O462" s="52" t="s">
        <v>3032</v>
      </c>
      <c r="P462" s="49">
        <v>1.21</v>
      </c>
      <c r="Q462" s="49">
        <v>117</v>
      </c>
    </row>
    <row r="463" spans="1:17">
      <c r="A463" s="42" t="s">
        <v>4991</v>
      </c>
      <c r="B463" s="42" t="s">
        <v>4992</v>
      </c>
      <c r="C463" s="43" t="s">
        <v>642</v>
      </c>
      <c r="D463" s="44">
        <v>10.57</v>
      </c>
      <c r="E463" s="44">
        <v>25.58</v>
      </c>
      <c r="L463" s="49" t="s">
        <v>1618</v>
      </c>
      <c r="M463" s="513" t="s">
        <v>4993</v>
      </c>
      <c r="N463" s="514" t="s">
        <v>1620</v>
      </c>
      <c r="O463" s="52" t="s">
        <v>3033</v>
      </c>
      <c r="P463" s="49">
        <v>0.06</v>
      </c>
      <c r="Q463" s="49">
        <v>116</v>
      </c>
    </row>
    <row r="464" spans="1:17">
      <c r="A464" s="42" t="s">
        <v>4994</v>
      </c>
      <c r="B464" s="42" t="s">
        <v>4995</v>
      </c>
      <c r="C464" s="43" t="s">
        <v>642</v>
      </c>
      <c r="D464" s="44">
        <v>13.01</v>
      </c>
      <c r="E464" s="44">
        <v>31.49</v>
      </c>
      <c r="L464" s="49" t="s">
        <v>1618</v>
      </c>
      <c r="M464" s="513" t="s">
        <v>4993</v>
      </c>
      <c r="N464" s="514" t="s">
        <v>1620</v>
      </c>
      <c r="O464" s="52" t="s">
        <v>3032</v>
      </c>
      <c r="P464" s="49">
        <v>0.06</v>
      </c>
      <c r="Q464" s="49">
        <v>117</v>
      </c>
    </row>
    <row r="465" spans="1:17">
      <c r="A465" s="42" t="s">
        <v>4996</v>
      </c>
      <c r="B465" s="42" t="s">
        <v>4997</v>
      </c>
      <c r="C465" s="43" t="s">
        <v>642</v>
      </c>
      <c r="D465" s="44">
        <v>16.26</v>
      </c>
      <c r="E465" s="44">
        <v>39.36</v>
      </c>
      <c r="L465" s="49" t="s">
        <v>1621</v>
      </c>
      <c r="M465" s="513" t="s">
        <v>4998</v>
      </c>
      <c r="N465" s="514" t="s">
        <v>1620</v>
      </c>
      <c r="O465" s="52" t="s">
        <v>3033</v>
      </c>
      <c r="P465" s="49">
        <v>0.06</v>
      </c>
      <c r="Q465" s="49">
        <v>116</v>
      </c>
    </row>
    <row r="466" spans="1:17">
      <c r="A466" s="42" t="s">
        <v>4999</v>
      </c>
      <c r="B466" s="42" t="s">
        <v>5000</v>
      </c>
      <c r="C466" s="43" t="s">
        <v>642</v>
      </c>
      <c r="D466" s="44">
        <v>10.84</v>
      </c>
      <c r="E466" s="44">
        <v>26.24</v>
      </c>
      <c r="L466" s="49" t="s">
        <v>1621</v>
      </c>
      <c r="M466" s="513" t="s">
        <v>4998</v>
      </c>
      <c r="N466" s="514" t="s">
        <v>1620</v>
      </c>
      <c r="O466" s="52" t="s">
        <v>3032</v>
      </c>
      <c r="P466" s="49">
        <v>0.06</v>
      </c>
      <c r="Q466" s="49">
        <v>117</v>
      </c>
    </row>
    <row r="467" spans="1:17">
      <c r="A467" s="42" t="s">
        <v>5001</v>
      </c>
      <c r="B467" s="42" t="s">
        <v>5002</v>
      </c>
      <c r="C467" s="43" t="s">
        <v>642</v>
      </c>
      <c r="D467" s="44">
        <v>14.09</v>
      </c>
      <c r="E467" s="44">
        <v>34.11</v>
      </c>
      <c r="L467" s="49" t="s">
        <v>1623</v>
      </c>
      <c r="M467" s="513" t="s">
        <v>5003</v>
      </c>
      <c r="N467" s="514" t="s">
        <v>1620</v>
      </c>
      <c r="O467" s="52" t="s">
        <v>3032</v>
      </c>
      <c r="P467" s="49">
        <v>0.1</v>
      </c>
      <c r="Q467" s="49">
        <v>117</v>
      </c>
    </row>
    <row r="468" spans="1:17">
      <c r="A468" s="42" t="s">
        <v>5004</v>
      </c>
      <c r="B468" s="42" t="s">
        <v>5005</v>
      </c>
      <c r="C468" s="43" t="s">
        <v>642</v>
      </c>
      <c r="D468" s="44">
        <v>17.34</v>
      </c>
      <c r="E468" s="44">
        <v>41.98</v>
      </c>
      <c r="L468" s="49" t="s">
        <v>1623</v>
      </c>
      <c r="M468" s="513" t="s">
        <v>5003</v>
      </c>
      <c r="N468" s="514" t="s">
        <v>1620</v>
      </c>
      <c r="O468" s="52" t="s">
        <v>3033</v>
      </c>
      <c r="P468" s="49">
        <v>0.1</v>
      </c>
      <c r="Q468" s="49">
        <v>116</v>
      </c>
    </row>
    <row r="469" spans="1:17">
      <c r="A469" s="42" t="s">
        <v>5006</v>
      </c>
      <c r="B469" s="42" t="s">
        <v>5007</v>
      </c>
      <c r="C469" s="43" t="s">
        <v>642</v>
      </c>
      <c r="D469" s="44">
        <v>21.68</v>
      </c>
      <c r="E469" s="44">
        <v>52.48</v>
      </c>
      <c r="L469" s="49" t="s">
        <v>1625</v>
      </c>
      <c r="M469" s="513" t="s">
        <v>5008</v>
      </c>
      <c r="N469" s="514" t="s">
        <v>1620</v>
      </c>
      <c r="O469" s="52" t="s">
        <v>3033</v>
      </c>
      <c r="P469" s="49">
        <v>0.1</v>
      </c>
      <c r="Q469" s="49">
        <v>116</v>
      </c>
    </row>
    <row r="470" spans="1:17">
      <c r="A470" s="42" t="s">
        <v>681</v>
      </c>
      <c r="B470" s="42" t="s">
        <v>5009</v>
      </c>
      <c r="C470" s="43" t="s">
        <v>642</v>
      </c>
      <c r="D470" s="44">
        <v>10.58</v>
      </c>
      <c r="E470" s="44">
        <v>14</v>
      </c>
      <c r="L470" s="49" t="s">
        <v>1625</v>
      </c>
      <c r="M470" s="513" t="s">
        <v>5008</v>
      </c>
      <c r="N470" s="514" t="s">
        <v>1620</v>
      </c>
      <c r="O470" s="52" t="s">
        <v>3032</v>
      </c>
      <c r="P470" s="49">
        <v>0.1</v>
      </c>
      <c r="Q470" s="49">
        <v>117</v>
      </c>
    </row>
    <row r="471" spans="1:17">
      <c r="A471" s="42" t="s">
        <v>5010</v>
      </c>
      <c r="B471" s="42" t="s">
        <v>5011</v>
      </c>
      <c r="C471" s="43" t="s">
        <v>642</v>
      </c>
      <c r="D471" s="44">
        <v>13.75</v>
      </c>
      <c r="E471" s="44">
        <v>18.2</v>
      </c>
      <c r="L471" s="49" t="s">
        <v>1627</v>
      </c>
      <c r="M471" s="513" t="s">
        <v>5012</v>
      </c>
      <c r="N471" s="514" t="s">
        <v>1620</v>
      </c>
      <c r="O471" s="52" t="s">
        <v>3033</v>
      </c>
      <c r="P471" s="49">
        <v>0.15</v>
      </c>
      <c r="Q471" s="49">
        <v>116</v>
      </c>
    </row>
    <row r="472" spans="1:17">
      <c r="A472" s="42" t="s">
        <v>5013</v>
      </c>
      <c r="B472" s="42" t="s">
        <v>5014</v>
      </c>
      <c r="C472" s="43" t="s">
        <v>642</v>
      </c>
      <c r="D472" s="44">
        <v>16.93</v>
      </c>
      <c r="E472" s="44">
        <v>22.4</v>
      </c>
      <c r="L472" s="49" t="s">
        <v>1627</v>
      </c>
      <c r="M472" s="513" t="s">
        <v>5012</v>
      </c>
      <c r="N472" s="514" t="s">
        <v>1620</v>
      </c>
      <c r="O472" s="52" t="s">
        <v>3032</v>
      </c>
      <c r="P472" s="49">
        <v>0.15</v>
      </c>
      <c r="Q472" s="49">
        <v>117</v>
      </c>
    </row>
    <row r="473" spans="1:17">
      <c r="A473" s="42" t="s">
        <v>5015</v>
      </c>
      <c r="B473" s="42" t="s">
        <v>5016</v>
      </c>
      <c r="C473" s="43" t="s">
        <v>642</v>
      </c>
      <c r="D473" s="44">
        <v>21.16</v>
      </c>
      <c r="E473" s="44">
        <v>28</v>
      </c>
      <c r="L473" s="49" t="s">
        <v>1629</v>
      </c>
      <c r="M473" s="513" t="s">
        <v>5017</v>
      </c>
      <c r="N473" s="514" t="s">
        <v>1620</v>
      </c>
      <c r="O473" s="52" t="s">
        <v>3032</v>
      </c>
      <c r="P473" s="49">
        <v>0.15</v>
      </c>
      <c r="Q473" s="49">
        <v>117</v>
      </c>
    </row>
    <row r="474" spans="1:17">
      <c r="A474" s="42" t="s">
        <v>5018</v>
      </c>
      <c r="B474" s="42" t="s">
        <v>5019</v>
      </c>
      <c r="C474" s="43" t="s">
        <v>642</v>
      </c>
      <c r="D474" s="44">
        <v>15.87</v>
      </c>
      <c r="E474" s="44">
        <v>21</v>
      </c>
      <c r="L474" s="49" t="s">
        <v>1629</v>
      </c>
      <c r="M474" s="513" t="s">
        <v>5017</v>
      </c>
      <c r="N474" s="514" t="s">
        <v>1620</v>
      </c>
      <c r="O474" s="52" t="s">
        <v>3033</v>
      </c>
      <c r="P474" s="49">
        <v>0.15</v>
      </c>
      <c r="Q474" s="49">
        <v>116</v>
      </c>
    </row>
    <row r="475" spans="1:17">
      <c r="A475" s="42" t="s">
        <v>5020</v>
      </c>
      <c r="B475" s="42" t="s">
        <v>5021</v>
      </c>
      <c r="C475" s="43" t="s">
        <v>642</v>
      </c>
      <c r="D475" s="44">
        <v>20.63</v>
      </c>
      <c r="E475" s="44">
        <v>27.3</v>
      </c>
      <c r="L475" s="49" t="s">
        <v>1631</v>
      </c>
      <c r="M475" s="513" t="s">
        <v>5022</v>
      </c>
      <c r="N475" s="514" t="s">
        <v>1620</v>
      </c>
      <c r="O475" s="52" t="s">
        <v>3032</v>
      </c>
      <c r="P475" s="49">
        <v>0.2</v>
      </c>
      <c r="Q475" s="49">
        <v>117</v>
      </c>
    </row>
    <row r="476" spans="1:17">
      <c r="A476" s="42" t="s">
        <v>5023</v>
      </c>
      <c r="B476" s="42" t="s">
        <v>5024</v>
      </c>
      <c r="C476" s="43" t="s">
        <v>642</v>
      </c>
      <c r="D476" s="44">
        <v>25.39</v>
      </c>
      <c r="E476" s="44">
        <v>33.6</v>
      </c>
      <c r="L476" s="49" t="s">
        <v>1631</v>
      </c>
      <c r="M476" s="513" t="s">
        <v>5022</v>
      </c>
      <c r="N476" s="514" t="s">
        <v>1620</v>
      </c>
      <c r="O476" s="52" t="s">
        <v>3033</v>
      </c>
      <c r="P476" s="49">
        <v>0.2</v>
      </c>
      <c r="Q476" s="49">
        <v>116</v>
      </c>
    </row>
    <row r="477" spans="1:17">
      <c r="A477" s="42" t="s">
        <v>5025</v>
      </c>
      <c r="B477" s="42" t="s">
        <v>5026</v>
      </c>
      <c r="C477" s="43" t="s">
        <v>642</v>
      </c>
      <c r="D477" s="44">
        <v>31.74</v>
      </c>
      <c r="E477" s="44">
        <v>42</v>
      </c>
      <c r="L477" s="49" t="s">
        <v>1633</v>
      </c>
      <c r="M477" s="513" t="s">
        <v>5027</v>
      </c>
      <c r="N477" s="514" t="s">
        <v>1620</v>
      </c>
      <c r="O477" s="52" t="s">
        <v>3034</v>
      </c>
      <c r="P477" s="49">
        <v>0.1</v>
      </c>
      <c r="Q477" s="49">
        <v>0</v>
      </c>
    </row>
    <row r="478" spans="1:17">
      <c r="A478" s="42" t="s">
        <v>5028</v>
      </c>
      <c r="B478" s="42" t="s">
        <v>5029</v>
      </c>
      <c r="C478" s="43" t="s">
        <v>642</v>
      </c>
      <c r="D478" s="44">
        <v>21.16</v>
      </c>
      <c r="E478" s="44">
        <v>28</v>
      </c>
      <c r="L478" s="49" t="s">
        <v>1776</v>
      </c>
      <c r="M478" s="513" t="s">
        <v>5030</v>
      </c>
      <c r="N478" s="514" t="s">
        <v>1778</v>
      </c>
      <c r="O478" s="52" t="s">
        <v>3035</v>
      </c>
      <c r="P478" s="49">
        <v>0.05</v>
      </c>
      <c r="Q478" s="49">
        <v>156</v>
      </c>
    </row>
    <row r="479" spans="1:17">
      <c r="A479" s="42" t="s">
        <v>5031</v>
      </c>
      <c r="B479" s="42" t="s">
        <v>5032</v>
      </c>
      <c r="C479" s="43" t="s">
        <v>642</v>
      </c>
      <c r="D479" s="44">
        <v>27.51</v>
      </c>
      <c r="E479" s="44">
        <v>36.4</v>
      </c>
      <c r="L479" s="49" t="s">
        <v>1785</v>
      </c>
      <c r="M479" s="513" t="s">
        <v>1786</v>
      </c>
      <c r="N479" s="514" t="s">
        <v>1787</v>
      </c>
      <c r="O479" s="52" t="s">
        <v>3030</v>
      </c>
      <c r="P479" s="49">
        <v>0</v>
      </c>
      <c r="Q479" s="49">
        <v>117</v>
      </c>
    </row>
    <row r="480" spans="1:17">
      <c r="A480" s="42" t="s">
        <v>5033</v>
      </c>
      <c r="B480" s="42" t="s">
        <v>5034</v>
      </c>
      <c r="C480" s="43" t="s">
        <v>642</v>
      </c>
      <c r="D480" s="44">
        <v>33.86</v>
      </c>
      <c r="E480" s="44">
        <v>44.8</v>
      </c>
      <c r="L480" s="49" t="s">
        <v>1785</v>
      </c>
      <c r="M480" s="513" t="s">
        <v>1786</v>
      </c>
      <c r="N480" s="514" t="s">
        <v>1787</v>
      </c>
      <c r="O480" s="52" t="s">
        <v>3031</v>
      </c>
      <c r="P480" s="49">
        <v>0</v>
      </c>
      <c r="Q480" s="49">
        <v>117</v>
      </c>
    </row>
    <row r="481" spans="1:17">
      <c r="A481" s="42" t="s">
        <v>5035</v>
      </c>
      <c r="B481" s="42" t="s">
        <v>5036</v>
      </c>
      <c r="C481" s="43" t="s">
        <v>642</v>
      </c>
      <c r="D481" s="44">
        <v>42.32</v>
      </c>
      <c r="E481" s="44">
        <v>56</v>
      </c>
      <c r="L481" s="49" t="s">
        <v>1788</v>
      </c>
      <c r="M481" s="513" t="s">
        <v>1789</v>
      </c>
      <c r="N481" s="514" t="s">
        <v>623</v>
      </c>
      <c r="O481" s="52" t="s">
        <v>3030</v>
      </c>
      <c r="P481" s="49">
        <v>0</v>
      </c>
      <c r="Q481" s="49">
        <v>117</v>
      </c>
    </row>
    <row r="482" spans="1:17">
      <c r="A482" s="42" t="s">
        <v>683</v>
      </c>
      <c r="B482" s="42" t="s">
        <v>5037</v>
      </c>
      <c r="C482" s="43" t="s">
        <v>642</v>
      </c>
      <c r="D482" s="44">
        <v>6.4</v>
      </c>
      <c r="E482" s="44">
        <v>6.4</v>
      </c>
      <c r="L482" s="49" t="s">
        <v>1788</v>
      </c>
      <c r="M482" s="513" t="s">
        <v>1789</v>
      </c>
      <c r="N482" s="514" t="s">
        <v>623</v>
      </c>
      <c r="O482" s="52" t="s">
        <v>3031</v>
      </c>
      <c r="P482" s="49">
        <v>0</v>
      </c>
      <c r="Q482" s="49">
        <v>117</v>
      </c>
    </row>
    <row r="483" spans="1:17">
      <c r="A483" s="42" t="s">
        <v>5038</v>
      </c>
      <c r="B483" s="42" t="s">
        <v>5039</v>
      </c>
      <c r="C483" s="43" t="s">
        <v>642</v>
      </c>
      <c r="D483" s="44">
        <v>8.32</v>
      </c>
      <c r="E483" s="44">
        <v>8.32</v>
      </c>
      <c r="L483" s="49" t="s">
        <v>1790</v>
      </c>
      <c r="M483" s="513" t="s">
        <v>2768</v>
      </c>
      <c r="N483" s="514" t="s">
        <v>1151</v>
      </c>
      <c r="O483" s="52" t="s">
        <v>3030</v>
      </c>
      <c r="P483" s="49">
        <v>0</v>
      </c>
      <c r="Q483" s="49">
        <v>117</v>
      </c>
    </row>
    <row r="484" spans="1:17">
      <c r="A484" s="42" t="s">
        <v>5040</v>
      </c>
      <c r="B484" s="42" t="s">
        <v>5041</v>
      </c>
      <c r="C484" s="43" t="s">
        <v>642</v>
      </c>
      <c r="D484" s="44">
        <v>10.24</v>
      </c>
      <c r="E484" s="44">
        <v>10.24</v>
      </c>
      <c r="L484" s="49" t="s">
        <v>1790</v>
      </c>
      <c r="M484" s="513" t="s">
        <v>2768</v>
      </c>
      <c r="N484" s="514" t="s">
        <v>1151</v>
      </c>
      <c r="O484" s="52" t="s">
        <v>3031</v>
      </c>
      <c r="P484" s="49">
        <v>0</v>
      </c>
      <c r="Q484" s="49">
        <v>117</v>
      </c>
    </row>
    <row r="485" spans="1:17">
      <c r="A485" s="42" t="s">
        <v>5042</v>
      </c>
      <c r="B485" s="42" t="s">
        <v>5043</v>
      </c>
      <c r="C485" s="43" t="s">
        <v>642</v>
      </c>
      <c r="D485" s="44">
        <v>12.8</v>
      </c>
      <c r="E485" s="44">
        <v>12.8</v>
      </c>
      <c r="L485" s="49" t="s">
        <v>1849</v>
      </c>
      <c r="M485" s="513" t="s">
        <v>5044</v>
      </c>
      <c r="N485" s="514" t="s">
        <v>1151</v>
      </c>
      <c r="O485" s="52" t="s">
        <v>3032</v>
      </c>
      <c r="P485" s="49">
        <v>0.06</v>
      </c>
      <c r="Q485" s="49">
        <v>117</v>
      </c>
    </row>
    <row r="486" spans="1:17">
      <c r="A486" s="42" t="s">
        <v>5045</v>
      </c>
      <c r="B486" s="42" t="s">
        <v>5046</v>
      </c>
      <c r="C486" s="43" t="s">
        <v>642</v>
      </c>
      <c r="D486" s="44">
        <v>9.6</v>
      </c>
      <c r="E486" s="44">
        <v>9.6</v>
      </c>
      <c r="L486" s="49" t="s">
        <v>1849</v>
      </c>
      <c r="M486" s="513" t="s">
        <v>5044</v>
      </c>
      <c r="N486" s="514" t="s">
        <v>1151</v>
      </c>
      <c r="O486" s="52" t="s">
        <v>3033</v>
      </c>
      <c r="P486" s="49">
        <v>0.06</v>
      </c>
      <c r="Q486" s="49">
        <v>116</v>
      </c>
    </row>
    <row r="487" spans="1:17">
      <c r="A487" s="42" t="s">
        <v>5047</v>
      </c>
      <c r="B487" s="42" t="s">
        <v>5048</v>
      </c>
      <c r="C487" s="43" t="s">
        <v>642</v>
      </c>
      <c r="D487" s="44">
        <v>12.48</v>
      </c>
      <c r="E487" s="44">
        <v>12.48</v>
      </c>
      <c r="L487" s="49" t="s">
        <v>1851</v>
      </c>
      <c r="M487" s="513" t="s">
        <v>5049</v>
      </c>
      <c r="N487" s="514" t="s">
        <v>1151</v>
      </c>
      <c r="O487" s="52" t="s">
        <v>3032</v>
      </c>
      <c r="P487" s="49">
        <v>0.12</v>
      </c>
      <c r="Q487" s="49">
        <v>117</v>
      </c>
    </row>
    <row r="488" spans="1:17">
      <c r="A488" s="42" t="s">
        <v>5050</v>
      </c>
      <c r="B488" s="42" t="s">
        <v>5051</v>
      </c>
      <c r="C488" s="43" t="s">
        <v>642</v>
      </c>
      <c r="D488" s="44">
        <v>15.36</v>
      </c>
      <c r="E488" s="44">
        <v>15.36</v>
      </c>
      <c r="L488" s="49" t="s">
        <v>1851</v>
      </c>
      <c r="M488" s="513" t="s">
        <v>5049</v>
      </c>
      <c r="N488" s="514" t="s">
        <v>1151</v>
      </c>
      <c r="O488" s="52" t="s">
        <v>3033</v>
      </c>
      <c r="P488" s="49">
        <v>0.12</v>
      </c>
      <c r="Q488" s="49">
        <v>116</v>
      </c>
    </row>
    <row r="489" spans="1:17">
      <c r="A489" s="42" t="s">
        <v>5052</v>
      </c>
      <c r="B489" s="42" t="s">
        <v>5053</v>
      </c>
      <c r="C489" s="43" t="s">
        <v>642</v>
      </c>
      <c r="D489" s="44">
        <v>19.2</v>
      </c>
      <c r="E489" s="44">
        <v>19.2</v>
      </c>
      <c r="L489" s="49" t="s">
        <v>1853</v>
      </c>
      <c r="M489" s="513" t="s">
        <v>5054</v>
      </c>
      <c r="N489" s="514" t="s">
        <v>1151</v>
      </c>
      <c r="O489" s="52" t="s">
        <v>3032</v>
      </c>
      <c r="P489" s="49">
        <v>0.18</v>
      </c>
      <c r="Q489" s="49">
        <v>117</v>
      </c>
    </row>
    <row r="490" spans="1:17">
      <c r="A490" s="42" t="s">
        <v>5055</v>
      </c>
      <c r="B490" s="42" t="s">
        <v>5056</v>
      </c>
      <c r="C490" s="43" t="s">
        <v>642</v>
      </c>
      <c r="D490" s="44">
        <v>12.8</v>
      </c>
      <c r="E490" s="44">
        <v>12.8</v>
      </c>
      <c r="L490" s="49" t="s">
        <v>1853</v>
      </c>
      <c r="M490" s="513" t="s">
        <v>5054</v>
      </c>
      <c r="N490" s="514" t="s">
        <v>1151</v>
      </c>
      <c r="O490" s="52" t="s">
        <v>3033</v>
      </c>
      <c r="P490" s="49">
        <v>0.18</v>
      </c>
      <c r="Q490" s="49">
        <v>116</v>
      </c>
    </row>
    <row r="491" spans="1:17">
      <c r="A491" s="42" t="s">
        <v>5057</v>
      </c>
      <c r="B491" s="42" t="s">
        <v>5058</v>
      </c>
      <c r="C491" s="43" t="s">
        <v>642</v>
      </c>
      <c r="D491" s="44">
        <v>16.64</v>
      </c>
      <c r="E491" s="44">
        <v>16.64</v>
      </c>
      <c r="L491" s="49" t="s">
        <v>1855</v>
      </c>
      <c r="M491" s="513" t="s">
        <v>5059</v>
      </c>
      <c r="N491" s="514" t="s">
        <v>1151</v>
      </c>
      <c r="O491" s="52" t="s">
        <v>3032</v>
      </c>
      <c r="P491" s="49">
        <v>0.24</v>
      </c>
      <c r="Q491" s="49">
        <v>117</v>
      </c>
    </row>
    <row r="492" spans="1:17">
      <c r="A492" s="42" t="s">
        <v>5060</v>
      </c>
      <c r="B492" s="42" t="s">
        <v>5061</v>
      </c>
      <c r="C492" s="43" t="s">
        <v>642</v>
      </c>
      <c r="D492" s="44">
        <v>20.48</v>
      </c>
      <c r="E492" s="44">
        <v>20.48</v>
      </c>
      <c r="L492" s="49" t="s">
        <v>1855</v>
      </c>
      <c r="M492" s="513" t="s">
        <v>5059</v>
      </c>
      <c r="N492" s="514" t="s">
        <v>1151</v>
      </c>
      <c r="O492" s="52" t="s">
        <v>3033</v>
      </c>
      <c r="P492" s="49">
        <v>0.24</v>
      </c>
      <c r="Q492" s="49">
        <v>116</v>
      </c>
    </row>
    <row r="493" spans="1:17">
      <c r="A493" s="42" t="s">
        <v>5062</v>
      </c>
      <c r="B493" s="42" t="s">
        <v>5063</v>
      </c>
      <c r="C493" s="43" t="s">
        <v>642</v>
      </c>
      <c r="D493" s="44">
        <v>24.56</v>
      </c>
      <c r="E493" s="44">
        <v>24.56</v>
      </c>
      <c r="L493" s="49" t="s">
        <v>1857</v>
      </c>
      <c r="M493" s="513" t="s">
        <v>5064</v>
      </c>
      <c r="N493" s="514" t="s">
        <v>1151</v>
      </c>
      <c r="O493" s="52" t="s">
        <v>3033</v>
      </c>
      <c r="P493" s="49">
        <v>0.28</v>
      </c>
      <c r="Q493" s="49">
        <v>116</v>
      </c>
    </row>
    <row r="494" spans="1:17">
      <c r="A494" s="42" t="s">
        <v>685</v>
      </c>
      <c r="B494" s="42" t="s">
        <v>5065</v>
      </c>
      <c r="C494" s="43" t="s">
        <v>642</v>
      </c>
      <c r="D494" s="44">
        <v>6.22</v>
      </c>
      <c r="E494" s="44">
        <v>14.72</v>
      </c>
      <c r="L494" s="49" t="s">
        <v>1857</v>
      </c>
      <c r="M494" s="513" t="s">
        <v>5064</v>
      </c>
      <c r="N494" s="514" t="s">
        <v>1151</v>
      </c>
      <c r="O494" s="52" t="s">
        <v>3032</v>
      </c>
      <c r="P494" s="49">
        <v>0.28</v>
      </c>
      <c r="Q494" s="49">
        <v>117</v>
      </c>
    </row>
    <row r="495" spans="1:17">
      <c r="A495" s="42" t="s">
        <v>5066</v>
      </c>
      <c r="B495" s="42" t="s">
        <v>5067</v>
      </c>
      <c r="C495" s="43" t="s">
        <v>642</v>
      </c>
      <c r="D495" s="44">
        <v>8.09</v>
      </c>
      <c r="E495" s="44">
        <v>19.14</v>
      </c>
      <c r="L495" s="49" t="s">
        <v>1859</v>
      </c>
      <c r="M495" s="513" t="s">
        <v>5068</v>
      </c>
      <c r="N495" s="514" t="s">
        <v>1151</v>
      </c>
      <c r="O495" s="52" t="s">
        <v>3032</v>
      </c>
      <c r="P495" s="49">
        <v>0.32</v>
      </c>
      <c r="Q495" s="49">
        <v>117</v>
      </c>
    </row>
    <row r="496" spans="1:17">
      <c r="A496" s="42" t="s">
        <v>5069</v>
      </c>
      <c r="B496" s="42" t="s">
        <v>5070</v>
      </c>
      <c r="C496" s="43" t="s">
        <v>642</v>
      </c>
      <c r="D496" s="44">
        <v>9.95</v>
      </c>
      <c r="E496" s="44">
        <v>23.55</v>
      </c>
      <c r="L496" s="49" t="s">
        <v>1859</v>
      </c>
      <c r="M496" s="513" t="s">
        <v>5068</v>
      </c>
      <c r="N496" s="514" t="s">
        <v>1151</v>
      </c>
      <c r="O496" s="52" t="s">
        <v>3033</v>
      </c>
      <c r="P496" s="49">
        <v>0.32</v>
      </c>
      <c r="Q496" s="49">
        <v>116</v>
      </c>
    </row>
    <row r="497" spans="1:17">
      <c r="A497" s="42" t="s">
        <v>5071</v>
      </c>
      <c r="B497" s="42" t="s">
        <v>5072</v>
      </c>
      <c r="C497" s="43" t="s">
        <v>642</v>
      </c>
      <c r="D497" s="44">
        <v>12.44</v>
      </c>
      <c r="E497" s="44">
        <v>29.44</v>
      </c>
      <c r="L497" s="49" t="s">
        <v>1861</v>
      </c>
      <c r="M497" s="513" t="s">
        <v>5073</v>
      </c>
      <c r="N497" s="514" t="s">
        <v>1151</v>
      </c>
      <c r="O497" s="52" t="s">
        <v>3032</v>
      </c>
      <c r="P497" s="49">
        <v>0.36</v>
      </c>
      <c r="Q497" s="49">
        <v>117</v>
      </c>
    </row>
    <row r="498" spans="1:17">
      <c r="A498" s="42" t="s">
        <v>5074</v>
      </c>
      <c r="B498" s="42" t="s">
        <v>5075</v>
      </c>
      <c r="C498" s="43" t="s">
        <v>642</v>
      </c>
      <c r="D498" s="44">
        <v>9.33</v>
      </c>
      <c r="E498" s="44">
        <v>38.27</v>
      </c>
      <c r="L498" s="49" t="s">
        <v>1861</v>
      </c>
      <c r="M498" s="513" t="s">
        <v>5073</v>
      </c>
      <c r="N498" s="514" t="s">
        <v>1151</v>
      </c>
      <c r="O498" s="52" t="s">
        <v>3033</v>
      </c>
      <c r="P498" s="49">
        <v>0.36</v>
      </c>
      <c r="Q498" s="49">
        <v>116</v>
      </c>
    </row>
    <row r="499" spans="1:5">
      <c r="A499" s="42" t="s">
        <v>5076</v>
      </c>
      <c r="B499" s="42" t="s">
        <v>5077</v>
      </c>
      <c r="C499" s="43" t="s">
        <v>642</v>
      </c>
      <c r="D499" s="44">
        <v>12.13</v>
      </c>
      <c r="E499" s="44">
        <v>49.75</v>
      </c>
    </row>
    <row r="500" spans="1:5">
      <c r="A500" s="42" t="s">
        <v>5078</v>
      </c>
      <c r="B500" s="42" t="s">
        <v>5079</v>
      </c>
      <c r="C500" s="43" t="s">
        <v>642</v>
      </c>
      <c r="D500" s="44">
        <v>14.93</v>
      </c>
      <c r="E500" s="44">
        <v>61.23</v>
      </c>
    </row>
    <row r="501" spans="1:5">
      <c r="A501" s="42" t="s">
        <v>5080</v>
      </c>
      <c r="B501" s="42" t="s">
        <v>5081</v>
      </c>
      <c r="C501" s="43" t="s">
        <v>642</v>
      </c>
      <c r="D501" s="44">
        <v>18.66</v>
      </c>
      <c r="E501" s="44">
        <v>76.54</v>
      </c>
    </row>
    <row r="502" spans="1:5">
      <c r="A502" s="42" t="s">
        <v>5082</v>
      </c>
      <c r="B502" s="42" t="s">
        <v>5083</v>
      </c>
      <c r="C502" s="43" t="s">
        <v>642</v>
      </c>
      <c r="D502" s="44">
        <v>12.44</v>
      </c>
      <c r="E502" s="44">
        <v>29.44</v>
      </c>
    </row>
    <row r="503" spans="1:5">
      <c r="A503" s="42" t="s">
        <v>5084</v>
      </c>
      <c r="B503" s="42" t="s">
        <v>5085</v>
      </c>
      <c r="C503" s="43" t="s">
        <v>642</v>
      </c>
      <c r="D503" s="44">
        <v>16.17</v>
      </c>
      <c r="E503" s="44">
        <v>38.27</v>
      </c>
    </row>
    <row r="504" spans="1:5">
      <c r="A504" s="42" t="s">
        <v>5086</v>
      </c>
      <c r="B504" s="42" t="s">
        <v>5087</v>
      </c>
      <c r="C504" s="43" t="s">
        <v>642</v>
      </c>
      <c r="D504" s="44">
        <v>19.9</v>
      </c>
      <c r="E504" s="44">
        <v>47.1</v>
      </c>
    </row>
    <row r="505" spans="1:5">
      <c r="A505" s="42" t="s">
        <v>5088</v>
      </c>
      <c r="B505" s="42" t="s">
        <v>5089</v>
      </c>
      <c r="C505" s="43" t="s">
        <v>642</v>
      </c>
      <c r="D505" s="44">
        <v>24.88</v>
      </c>
      <c r="E505" s="44">
        <v>58.88</v>
      </c>
    </row>
    <row r="506" spans="1:5">
      <c r="A506" s="42" t="s">
        <v>687</v>
      </c>
      <c r="B506" s="42" t="s">
        <v>5090</v>
      </c>
      <c r="C506" s="43" t="s">
        <v>642</v>
      </c>
      <c r="D506" s="44">
        <v>11.78</v>
      </c>
      <c r="E506" s="44">
        <v>15.2</v>
      </c>
    </row>
    <row r="507" spans="1:5">
      <c r="A507" s="42" t="s">
        <v>5091</v>
      </c>
      <c r="B507" s="42" t="s">
        <v>5092</v>
      </c>
      <c r="C507" s="43" t="s">
        <v>642</v>
      </c>
      <c r="D507" s="44">
        <v>15.31</v>
      </c>
      <c r="E507" s="44">
        <v>19.76</v>
      </c>
    </row>
    <row r="508" spans="1:5">
      <c r="A508" s="42" t="s">
        <v>5093</v>
      </c>
      <c r="B508" s="42" t="s">
        <v>5094</v>
      </c>
      <c r="C508" s="43" t="s">
        <v>642</v>
      </c>
      <c r="D508" s="44">
        <v>18.85</v>
      </c>
      <c r="E508" s="44">
        <v>24.32</v>
      </c>
    </row>
    <row r="509" spans="1:5">
      <c r="A509" s="42" t="s">
        <v>5095</v>
      </c>
      <c r="B509" s="42" t="s">
        <v>5096</v>
      </c>
      <c r="C509" s="43" t="s">
        <v>642</v>
      </c>
      <c r="D509" s="44">
        <v>23.56</v>
      </c>
      <c r="E509" s="44">
        <v>30.4</v>
      </c>
    </row>
    <row r="510" spans="1:5">
      <c r="A510" s="42" t="s">
        <v>5097</v>
      </c>
      <c r="B510" s="42" t="s">
        <v>5098</v>
      </c>
      <c r="C510" s="43" t="s">
        <v>642</v>
      </c>
      <c r="D510" s="44">
        <v>17.67</v>
      </c>
      <c r="E510" s="44">
        <v>22.8</v>
      </c>
    </row>
    <row r="511" spans="1:5">
      <c r="A511" s="42" t="s">
        <v>5099</v>
      </c>
      <c r="B511" s="42" t="s">
        <v>5100</v>
      </c>
      <c r="C511" s="43" t="s">
        <v>642</v>
      </c>
      <c r="D511" s="44">
        <v>22.97</v>
      </c>
      <c r="E511" s="44">
        <v>29.64</v>
      </c>
    </row>
    <row r="512" spans="1:5">
      <c r="A512" s="42" t="s">
        <v>5101</v>
      </c>
      <c r="B512" s="42" t="s">
        <v>5102</v>
      </c>
      <c r="C512" s="43" t="s">
        <v>642</v>
      </c>
      <c r="D512" s="44">
        <v>28.27</v>
      </c>
      <c r="E512" s="44">
        <v>36.48</v>
      </c>
    </row>
    <row r="513" spans="1:5">
      <c r="A513" s="42" t="s">
        <v>5103</v>
      </c>
      <c r="B513" s="42" t="s">
        <v>5104</v>
      </c>
      <c r="C513" s="43" t="s">
        <v>642</v>
      </c>
      <c r="D513" s="44">
        <v>35.34</v>
      </c>
      <c r="E513" s="44">
        <v>45.6</v>
      </c>
    </row>
    <row r="514" spans="1:5">
      <c r="A514" s="42" t="s">
        <v>5105</v>
      </c>
      <c r="B514" s="42" t="s">
        <v>5106</v>
      </c>
      <c r="C514" s="43" t="s">
        <v>642</v>
      </c>
      <c r="D514" s="44">
        <v>23.56</v>
      </c>
      <c r="E514" s="44">
        <v>30.4</v>
      </c>
    </row>
    <row r="515" spans="1:5">
      <c r="A515" s="42" t="s">
        <v>5107</v>
      </c>
      <c r="B515" s="42" t="s">
        <v>5108</v>
      </c>
      <c r="C515" s="43" t="s">
        <v>642</v>
      </c>
      <c r="D515" s="44">
        <v>30.63</v>
      </c>
      <c r="E515" s="44">
        <v>39.52</v>
      </c>
    </row>
    <row r="516" spans="1:5">
      <c r="A516" s="42" t="s">
        <v>5109</v>
      </c>
      <c r="B516" s="42" t="s">
        <v>5110</v>
      </c>
      <c r="C516" s="43" t="s">
        <v>642</v>
      </c>
      <c r="D516" s="44">
        <v>37.7</v>
      </c>
      <c r="E516" s="44">
        <v>48.64</v>
      </c>
    </row>
    <row r="517" spans="1:5">
      <c r="A517" s="42" t="s">
        <v>5111</v>
      </c>
      <c r="B517" s="42" t="s">
        <v>5112</v>
      </c>
      <c r="C517" s="43" t="s">
        <v>642</v>
      </c>
      <c r="D517" s="44">
        <v>47.12</v>
      </c>
      <c r="E517" s="44">
        <v>60.8</v>
      </c>
    </row>
    <row r="518" spans="1:5">
      <c r="A518" s="42" t="s">
        <v>689</v>
      </c>
      <c r="B518" s="42" t="s">
        <v>5113</v>
      </c>
      <c r="C518" s="43" t="s">
        <v>418</v>
      </c>
      <c r="D518" s="44">
        <v>0.13</v>
      </c>
      <c r="E518" s="44">
        <v>0.25</v>
      </c>
    </row>
    <row r="519" spans="1:5">
      <c r="A519" s="42" t="s">
        <v>5114</v>
      </c>
      <c r="B519" s="42" t="s">
        <v>5115</v>
      </c>
      <c r="C519" s="43" t="s">
        <v>418</v>
      </c>
      <c r="D519" s="44">
        <v>0.26</v>
      </c>
      <c r="E519" s="44">
        <v>0.5</v>
      </c>
    </row>
    <row r="520" spans="1:5">
      <c r="A520" s="42" t="s">
        <v>691</v>
      </c>
      <c r="B520" s="42" t="s">
        <v>5116</v>
      </c>
      <c r="C520" s="43" t="s">
        <v>418</v>
      </c>
      <c r="D520" s="44">
        <v>1.87</v>
      </c>
      <c r="E520" s="44">
        <v>3.6</v>
      </c>
    </row>
    <row r="521" spans="1:5">
      <c r="A521" s="42" t="s">
        <v>5117</v>
      </c>
      <c r="B521" s="42" t="s">
        <v>5118</v>
      </c>
      <c r="C521" s="43" t="s">
        <v>418</v>
      </c>
      <c r="D521" s="44">
        <v>3.74</v>
      </c>
      <c r="E521" s="44">
        <v>7.2</v>
      </c>
    </row>
    <row r="522" spans="1:5">
      <c r="A522" s="42" t="s">
        <v>693</v>
      </c>
      <c r="B522" s="42" t="s">
        <v>5119</v>
      </c>
      <c r="C522" s="43" t="s">
        <v>418</v>
      </c>
      <c r="D522" s="44">
        <v>1.5</v>
      </c>
      <c r="E522" s="44">
        <v>3</v>
      </c>
    </row>
    <row r="523" spans="1:5">
      <c r="A523" s="42" t="s">
        <v>5120</v>
      </c>
      <c r="B523" s="42" t="s">
        <v>5121</v>
      </c>
      <c r="C523" s="43" t="s">
        <v>418</v>
      </c>
      <c r="D523" s="44">
        <v>3</v>
      </c>
      <c r="E523" s="44">
        <v>6</v>
      </c>
    </row>
    <row r="524" spans="1:5">
      <c r="A524" s="42" t="s">
        <v>695</v>
      </c>
      <c r="B524" s="42" t="s">
        <v>5122</v>
      </c>
      <c r="C524" s="43" t="s">
        <v>418</v>
      </c>
      <c r="D524" s="44">
        <v>1.9</v>
      </c>
      <c r="E524" s="44">
        <v>3.6</v>
      </c>
    </row>
    <row r="525" spans="1:5">
      <c r="A525" s="42" t="s">
        <v>5123</v>
      </c>
      <c r="B525" s="42" t="s">
        <v>5124</v>
      </c>
      <c r="C525" s="43" t="s">
        <v>418</v>
      </c>
      <c r="D525" s="44">
        <v>3.8</v>
      </c>
      <c r="E525" s="44">
        <v>7.2</v>
      </c>
    </row>
    <row r="526" spans="1:5">
      <c r="A526" s="42" t="s">
        <v>697</v>
      </c>
      <c r="B526" s="42" t="s">
        <v>5125</v>
      </c>
      <c r="C526" s="43" t="s">
        <v>484</v>
      </c>
      <c r="D526" s="44">
        <v>0.1</v>
      </c>
      <c r="E526" s="44">
        <v>0.25</v>
      </c>
    </row>
    <row r="527" spans="1:5">
      <c r="A527" s="42" t="s">
        <v>5126</v>
      </c>
      <c r="B527" s="42" t="s">
        <v>5127</v>
      </c>
      <c r="C527" s="43" t="s">
        <v>484</v>
      </c>
      <c r="D527" s="44">
        <v>0.2</v>
      </c>
      <c r="E527" s="44">
        <v>0.5</v>
      </c>
    </row>
    <row r="528" spans="1:5">
      <c r="A528" s="42" t="s">
        <v>699</v>
      </c>
      <c r="B528" s="42" t="s">
        <v>5128</v>
      </c>
      <c r="C528" s="43" t="s">
        <v>484</v>
      </c>
      <c r="D528" s="44">
        <v>0.1</v>
      </c>
      <c r="E528" s="44">
        <v>0.25</v>
      </c>
    </row>
    <row r="529" spans="1:5">
      <c r="A529" s="42" t="s">
        <v>5129</v>
      </c>
      <c r="B529" s="42" t="s">
        <v>5130</v>
      </c>
      <c r="C529" s="43" t="s">
        <v>484</v>
      </c>
      <c r="D529" s="44">
        <v>0.2</v>
      </c>
      <c r="E529" s="44">
        <v>0.5</v>
      </c>
    </row>
    <row r="530" spans="1:5">
      <c r="A530" s="42" t="s">
        <v>701</v>
      </c>
      <c r="B530" s="42" t="s">
        <v>5131</v>
      </c>
      <c r="C530" s="43" t="s">
        <v>623</v>
      </c>
      <c r="D530" s="44">
        <v>0.33</v>
      </c>
      <c r="E530" s="44">
        <v>0.42</v>
      </c>
    </row>
    <row r="531" spans="1:5">
      <c r="A531" s="42" t="s">
        <v>5132</v>
      </c>
      <c r="B531" s="42" t="s">
        <v>5133</v>
      </c>
      <c r="C531" s="43" t="s">
        <v>623</v>
      </c>
      <c r="D531" s="44">
        <v>0.66</v>
      </c>
      <c r="E531" s="44">
        <v>0.84</v>
      </c>
    </row>
    <row r="532" spans="1:5">
      <c r="A532" s="42" t="s">
        <v>703</v>
      </c>
      <c r="B532" s="42" t="s">
        <v>5134</v>
      </c>
      <c r="C532" s="43" t="s">
        <v>623</v>
      </c>
      <c r="D532" s="44">
        <v>0.33</v>
      </c>
      <c r="E532" s="44">
        <v>0.42</v>
      </c>
    </row>
    <row r="533" spans="1:5">
      <c r="A533" s="42" t="s">
        <v>5135</v>
      </c>
      <c r="B533" s="42" t="s">
        <v>5136</v>
      </c>
      <c r="C533" s="43" t="s">
        <v>623</v>
      </c>
      <c r="D533" s="44">
        <v>0.66</v>
      </c>
      <c r="E533" s="44">
        <v>0.84</v>
      </c>
    </row>
    <row r="534" spans="1:5">
      <c r="A534" s="42" t="s">
        <v>705</v>
      </c>
      <c r="B534" s="42" t="s">
        <v>5137</v>
      </c>
      <c r="C534" s="43" t="s">
        <v>418</v>
      </c>
      <c r="D534" s="44">
        <v>12</v>
      </c>
      <c r="E534" s="44">
        <v>16.8</v>
      </c>
    </row>
    <row r="535" spans="1:5">
      <c r="A535" s="42" t="s">
        <v>5138</v>
      </c>
      <c r="B535" s="42" t="s">
        <v>5139</v>
      </c>
      <c r="C535" s="43" t="s">
        <v>418</v>
      </c>
      <c r="D535" s="44">
        <v>24</v>
      </c>
      <c r="E535" s="44">
        <v>33.6</v>
      </c>
    </row>
    <row r="536" spans="1:5">
      <c r="A536" s="42" t="s">
        <v>707</v>
      </c>
      <c r="B536" s="42" t="s">
        <v>5140</v>
      </c>
      <c r="C536" s="43" t="s">
        <v>418</v>
      </c>
      <c r="D536" s="44">
        <v>25.68</v>
      </c>
      <c r="E536" s="44">
        <v>35.52</v>
      </c>
    </row>
    <row r="537" spans="1:5">
      <c r="A537" s="42" t="s">
        <v>709</v>
      </c>
      <c r="B537" s="42" t="s">
        <v>5141</v>
      </c>
      <c r="C537" s="43" t="s">
        <v>418</v>
      </c>
      <c r="D537" s="44">
        <v>28.08</v>
      </c>
      <c r="E537" s="44">
        <v>42.12</v>
      </c>
    </row>
    <row r="538" spans="1:5">
      <c r="A538" s="42" t="s">
        <v>711</v>
      </c>
      <c r="B538" s="42" t="s">
        <v>5142</v>
      </c>
      <c r="C538" s="43" t="s">
        <v>623</v>
      </c>
      <c r="D538" s="44">
        <v>0.56</v>
      </c>
      <c r="E538" s="44">
        <v>0.56</v>
      </c>
    </row>
    <row r="539" spans="1:5">
      <c r="A539" s="42" t="s">
        <v>5143</v>
      </c>
      <c r="B539" s="42" t="s">
        <v>5144</v>
      </c>
      <c r="C539" s="43" t="s">
        <v>623</v>
      </c>
      <c r="D539" s="44">
        <v>0.73</v>
      </c>
      <c r="E539" s="44">
        <v>0.73</v>
      </c>
    </row>
    <row r="540" spans="1:5">
      <c r="A540" s="42" t="s">
        <v>5145</v>
      </c>
      <c r="B540" s="42" t="s">
        <v>5146</v>
      </c>
      <c r="C540" s="43" t="s">
        <v>623</v>
      </c>
      <c r="D540" s="44">
        <v>0.9</v>
      </c>
      <c r="E540" s="44">
        <v>0.9</v>
      </c>
    </row>
    <row r="541" spans="1:5">
      <c r="A541" s="42" t="s">
        <v>713</v>
      </c>
      <c r="B541" s="42" t="s">
        <v>5147</v>
      </c>
      <c r="C541" s="43" t="s">
        <v>623</v>
      </c>
      <c r="D541" s="44">
        <v>0.57</v>
      </c>
      <c r="E541" s="44">
        <v>1.1</v>
      </c>
    </row>
    <row r="542" spans="1:5">
      <c r="A542" s="42" t="s">
        <v>5148</v>
      </c>
      <c r="B542" s="42" t="s">
        <v>5149</v>
      </c>
      <c r="C542" s="43" t="s">
        <v>623</v>
      </c>
      <c r="D542" s="44">
        <v>0.74</v>
      </c>
      <c r="E542" s="44">
        <v>1.43</v>
      </c>
    </row>
    <row r="543" spans="1:5">
      <c r="A543" s="42" t="s">
        <v>5150</v>
      </c>
      <c r="B543" s="42" t="s">
        <v>5151</v>
      </c>
      <c r="C543" s="43" t="s">
        <v>623</v>
      </c>
      <c r="D543" s="44">
        <v>0.91</v>
      </c>
      <c r="E543" s="44">
        <v>1.76</v>
      </c>
    </row>
    <row r="544" spans="1:5">
      <c r="A544" s="42" t="s">
        <v>715</v>
      </c>
      <c r="B544" s="42" t="s">
        <v>5152</v>
      </c>
      <c r="C544" s="43" t="s">
        <v>623</v>
      </c>
      <c r="D544" s="44">
        <v>1.18</v>
      </c>
      <c r="E544" s="44">
        <v>1.06</v>
      </c>
    </row>
    <row r="545" spans="1:5">
      <c r="A545" s="42" t="s">
        <v>5153</v>
      </c>
      <c r="B545" s="42" t="s">
        <v>5154</v>
      </c>
      <c r="C545" s="43" t="s">
        <v>623</v>
      </c>
      <c r="D545" s="44">
        <v>1.53</v>
      </c>
      <c r="E545" s="44">
        <v>1.38</v>
      </c>
    </row>
    <row r="546" spans="1:5">
      <c r="A546" s="42" t="s">
        <v>5155</v>
      </c>
      <c r="B546" s="42" t="s">
        <v>5156</v>
      </c>
      <c r="C546" s="43" t="s">
        <v>623</v>
      </c>
      <c r="D546" s="44">
        <v>1.89</v>
      </c>
      <c r="E546" s="44">
        <v>2.12</v>
      </c>
    </row>
    <row r="547" spans="1:5">
      <c r="A547" s="42" t="s">
        <v>717</v>
      </c>
      <c r="B547" s="42" t="s">
        <v>4346</v>
      </c>
      <c r="C547" s="43" t="s">
        <v>623</v>
      </c>
      <c r="D547" s="44">
        <v>0.62</v>
      </c>
      <c r="E547" s="44">
        <v>0.62</v>
      </c>
    </row>
    <row r="548" spans="1:5">
      <c r="A548" s="42" t="s">
        <v>5157</v>
      </c>
      <c r="B548" s="42" t="s">
        <v>5158</v>
      </c>
      <c r="C548" s="43" t="s">
        <v>623</v>
      </c>
      <c r="D548" s="44">
        <v>0.81</v>
      </c>
      <c r="E548" s="44">
        <v>0.81</v>
      </c>
    </row>
    <row r="549" spans="1:5">
      <c r="A549" s="42" t="s">
        <v>5159</v>
      </c>
      <c r="B549" s="42" t="s">
        <v>5160</v>
      </c>
      <c r="C549" s="43" t="s">
        <v>623</v>
      </c>
      <c r="D549" s="44">
        <v>0.99</v>
      </c>
      <c r="E549" s="44">
        <v>0.99</v>
      </c>
    </row>
    <row r="550" spans="1:5">
      <c r="A550" s="42" t="s">
        <v>719</v>
      </c>
      <c r="B550" s="42" t="s">
        <v>4350</v>
      </c>
      <c r="C550" s="43" t="s">
        <v>623</v>
      </c>
      <c r="D550" s="44">
        <v>0.73</v>
      </c>
      <c r="E550" s="44">
        <v>1.42</v>
      </c>
    </row>
    <row r="551" spans="1:5">
      <c r="A551" s="42" t="s">
        <v>5161</v>
      </c>
      <c r="B551" s="42" t="s">
        <v>5162</v>
      </c>
      <c r="C551" s="43" t="s">
        <v>623</v>
      </c>
      <c r="D551" s="44">
        <v>0.95</v>
      </c>
      <c r="E551" s="44">
        <v>1.85</v>
      </c>
    </row>
    <row r="552" spans="1:5">
      <c r="A552" s="42" t="s">
        <v>5163</v>
      </c>
      <c r="B552" s="42" t="s">
        <v>5164</v>
      </c>
      <c r="C552" s="43" t="s">
        <v>623</v>
      </c>
      <c r="D552" s="44">
        <v>1.17</v>
      </c>
      <c r="E552" s="44">
        <v>2.27</v>
      </c>
    </row>
    <row r="553" spans="1:5">
      <c r="A553" s="42" t="s">
        <v>721</v>
      </c>
      <c r="B553" s="42" t="s">
        <v>4354</v>
      </c>
      <c r="C553" s="43" t="s">
        <v>623</v>
      </c>
      <c r="D553" s="44">
        <v>1.46</v>
      </c>
      <c r="E553" s="44">
        <v>1.32</v>
      </c>
    </row>
    <row r="554" spans="1:5">
      <c r="A554" s="42" t="s">
        <v>5165</v>
      </c>
      <c r="B554" s="42" t="s">
        <v>5166</v>
      </c>
      <c r="C554" s="43" t="s">
        <v>623</v>
      </c>
      <c r="D554" s="44">
        <v>1.9</v>
      </c>
      <c r="E554" s="44">
        <v>1.72</v>
      </c>
    </row>
    <row r="555" spans="1:5">
      <c r="A555" s="42" t="s">
        <v>5167</v>
      </c>
      <c r="B555" s="42" t="s">
        <v>5168</v>
      </c>
      <c r="C555" s="43" t="s">
        <v>623</v>
      </c>
      <c r="D555" s="44">
        <v>2.34</v>
      </c>
      <c r="E555" s="44">
        <v>2.11</v>
      </c>
    </row>
    <row r="556" spans="1:5">
      <c r="A556" s="42" t="s">
        <v>723</v>
      </c>
      <c r="B556" s="42" t="s">
        <v>5169</v>
      </c>
      <c r="C556" s="43" t="s">
        <v>592</v>
      </c>
      <c r="D556" s="44">
        <v>0.78</v>
      </c>
      <c r="E556" s="44">
        <v>0.6</v>
      </c>
    </row>
    <row r="557" spans="1:5">
      <c r="A557" s="42" t="s">
        <v>5170</v>
      </c>
      <c r="B557" s="42" t="s">
        <v>5171</v>
      </c>
      <c r="C557" s="43" t="s">
        <v>592</v>
      </c>
      <c r="D557" s="44">
        <v>1.01</v>
      </c>
      <c r="E557" s="44">
        <v>0.78</v>
      </c>
    </row>
    <row r="558" spans="1:5">
      <c r="A558" s="42" t="s">
        <v>5172</v>
      </c>
      <c r="B558" s="42" t="s">
        <v>5173</v>
      </c>
      <c r="C558" s="43" t="s">
        <v>592</v>
      </c>
      <c r="D558" s="44">
        <v>1.25</v>
      </c>
      <c r="E558" s="44">
        <v>0.96</v>
      </c>
    </row>
    <row r="559" spans="1:5">
      <c r="A559" s="42" t="s">
        <v>5174</v>
      </c>
      <c r="B559" s="42" t="s">
        <v>5175</v>
      </c>
      <c r="C559" s="43" t="s">
        <v>592</v>
      </c>
      <c r="D559" s="44">
        <v>1.56</v>
      </c>
      <c r="E559" s="44">
        <v>1.2</v>
      </c>
    </row>
    <row r="560" spans="1:5">
      <c r="A560" s="42" t="s">
        <v>725</v>
      </c>
      <c r="B560" s="42" t="s">
        <v>5176</v>
      </c>
      <c r="C560" s="43" t="s">
        <v>592</v>
      </c>
      <c r="D560" s="44">
        <v>0.94</v>
      </c>
      <c r="E560" s="44">
        <v>1.63</v>
      </c>
    </row>
    <row r="561" spans="1:5">
      <c r="A561" s="42" t="s">
        <v>5177</v>
      </c>
      <c r="B561" s="42" t="s">
        <v>5178</v>
      </c>
      <c r="C561" s="43" t="s">
        <v>592</v>
      </c>
      <c r="D561" s="44">
        <v>1.22</v>
      </c>
      <c r="E561" s="44">
        <v>2.12</v>
      </c>
    </row>
    <row r="562" spans="1:5">
      <c r="A562" s="42" t="s">
        <v>5179</v>
      </c>
      <c r="B562" s="42" t="s">
        <v>5180</v>
      </c>
      <c r="C562" s="43" t="s">
        <v>592</v>
      </c>
      <c r="D562" s="44">
        <v>1.5</v>
      </c>
      <c r="E562" s="44">
        <v>2.61</v>
      </c>
    </row>
    <row r="563" spans="1:5">
      <c r="A563" s="42" t="s">
        <v>5181</v>
      </c>
      <c r="B563" s="42" t="s">
        <v>5182</v>
      </c>
      <c r="C563" s="43" t="s">
        <v>592</v>
      </c>
      <c r="D563" s="44">
        <v>1.88</v>
      </c>
      <c r="E563" s="44">
        <v>3.26</v>
      </c>
    </row>
    <row r="564" spans="1:5">
      <c r="A564" s="42" t="s">
        <v>727</v>
      </c>
      <c r="B564" s="42" t="s">
        <v>5183</v>
      </c>
      <c r="C564" s="43" t="s">
        <v>592</v>
      </c>
      <c r="D564" s="44">
        <v>1.76</v>
      </c>
      <c r="E564" s="44">
        <v>0.07</v>
      </c>
    </row>
    <row r="565" spans="1:5">
      <c r="A565" s="42" t="s">
        <v>5184</v>
      </c>
      <c r="B565" s="42" t="s">
        <v>5185</v>
      </c>
      <c r="C565" s="43" t="s">
        <v>592</v>
      </c>
      <c r="D565" s="44">
        <v>2.29</v>
      </c>
      <c r="E565" s="44">
        <v>0.1</v>
      </c>
    </row>
    <row r="566" spans="1:5">
      <c r="A566" s="42" t="s">
        <v>5186</v>
      </c>
      <c r="B566" s="42" t="s">
        <v>5187</v>
      </c>
      <c r="C566" s="43" t="s">
        <v>592</v>
      </c>
      <c r="D566" s="44">
        <v>2.82</v>
      </c>
      <c r="E566" s="44">
        <v>0.25</v>
      </c>
    </row>
    <row r="567" spans="1:5">
      <c r="A567" s="42" t="s">
        <v>5188</v>
      </c>
      <c r="B567" s="42" t="s">
        <v>5189</v>
      </c>
      <c r="C567" s="43" t="s">
        <v>592</v>
      </c>
      <c r="D567" s="44">
        <v>3.52</v>
      </c>
      <c r="E567" s="44">
        <v>0.14</v>
      </c>
    </row>
    <row r="568" spans="1:5">
      <c r="A568" s="42" t="s">
        <v>729</v>
      </c>
      <c r="B568" s="42" t="s">
        <v>5190</v>
      </c>
      <c r="C568" s="43" t="s">
        <v>592</v>
      </c>
      <c r="D568" s="44">
        <v>0.84</v>
      </c>
      <c r="E568" s="44">
        <v>0.6</v>
      </c>
    </row>
    <row r="569" spans="1:5">
      <c r="A569" s="42" t="s">
        <v>5191</v>
      </c>
      <c r="B569" s="42" t="s">
        <v>5192</v>
      </c>
      <c r="C569" s="43" t="s">
        <v>592</v>
      </c>
      <c r="D569" s="44">
        <v>1.1</v>
      </c>
      <c r="E569" s="44">
        <v>0.78</v>
      </c>
    </row>
    <row r="570" s="34" customFormat="1" spans="1:12">
      <c r="A570" s="61" t="s">
        <v>5193</v>
      </c>
      <c r="B570" s="61" t="s">
        <v>5194</v>
      </c>
      <c r="C570" s="62" t="s">
        <v>592</v>
      </c>
      <c r="D570" s="63">
        <f>1.1*0.3</f>
        <v>0.33</v>
      </c>
      <c r="E570" s="63">
        <f>0.78*0.3</f>
        <v>0.234</v>
      </c>
      <c r="L570" s="64"/>
    </row>
    <row r="571" spans="1:5">
      <c r="A571" s="42" t="s">
        <v>5195</v>
      </c>
      <c r="B571" s="42" t="s">
        <v>5196</v>
      </c>
      <c r="C571" s="43" t="s">
        <v>592</v>
      </c>
      <c r="D571" s="44">
        <v>1.34</v>
      </c>
      <c r="E571" s="44">
        <v>0.96</v>
      </c>
    </row>
    <row r="572" spans="1:5">
      <c r="A572" s="42" t="s">
        <v>5197</v>
      </c>
      <c r="B572" s="42" t="s">
        <v>5198</v>
      </c>
      <c r="C572" s="43" t="s">
        <v>592</v>
      </c>
      <c r="D572" s="44">
        <v>1.68</v>
      </c>
      <c r="E572" s="44">
        <v>1.2</v>
      </c>
    </row>
    <row r="573" spans="1:5">
      <c r="A573" s="42" t="s">
        <v>731</v>
      </c>
      <c r="B573" s="42" t="s">
        <v>5199</v>
      </c>
      <c r="C573" s="43" t="s">
        <v>592</v>
      </c>
      <c r="D573" s="44">
        <v>1.01</v>
      </c>
      <c r="E573" s="44">
        <v>1.73</v>
      </c>
    </row>
    <row r="574" spans="1:5">
      <c r="A574" s="42" t="s">
        <v>5200</v>
      </c>
      <c r="B574" s="42" t="s">
        <v>5201</v>
      </c>
      <c r="C574" s="43" t="s">
        <v>592</v>
      </c>
      <c r="D574" s="44">
        <f>1.01*0.3</f>
        <v>0.303</v>
      </c>
      <c r="E574" s="44">
        <f>1.73*0.3</f>
        <v>0.519</v>
      </c>
    </row>
    <row r="575" spans="1:5">
      <c r="A575" s="42" t="s">
        <v>5202</v>
      </c>
      <c r="B575" s="42" t="s">
        <v>5203</v>
      </c>
      <c r="C575" s="43" t="s">
        <v>592</v>
      </c>
      <c r="D575" s="44">
        <v>1.31</v>
      </c>
      <c r="E575" s="44">
        <v>2.25</v>
      </c>
    </row>
    <row r="576" spans="1:5">
      <c r="A576" s="42" t="s">
        <v>5202</v>
      </c>
      <c r="B576" s="42" t="s">
        <v>5204</v>
      </c>
      <c r="C576" s="43" t="s">
        <v>592</v>
      </c>
      <c r="D576" s="44">
        <f>1.31*0.3</f>
        <v>0.393</v>
      </c>
      <c r="E576" s="44">
        <f>2.25*0.3</f>
        <v>0.675</v>
      </c>
    </row>
    <row r="577" spans="1:5">
      <c r="A577" s="42" t="s">
        <v>5205</v>
      </c>
      <c r="B577" s="42" t="s">
        <v>5206</v>
      </c>
      <c r="C577" s="43" t="s">
        <v>592</v>
      </c>
      <c r="D577" s="44">
        <v>1.62</v>
      </c>
      <c r="E577" s="44">
        <v>2.77</v>
      </c>
    </row>
    <row r="578" spans="1:5">
      <c r="A578" s="42" t="s">
        <v>5207</v>
      </c>
      <c r="B578" s="42" t="s">
        <v>5208</v>
      </c>
      <c r="C578" s="43" t="s">
        <v>592</v>
      </c>
      <c r="D578" s="44">
        <v>2.02</v>
      </c>
      <c r="E578" s="44">
        <v>3.46</v>
      </c>
    </row>
    <row r="579" spans="1:5">
      <c r="A579" s="42" t="s">
        <v>733</v>
      </c>
      <c r="B579" s="42" t="s">
        <v>5209</v>
      </c>
      <c r="C579" s="43" t="s">
        <v>592</v>
      </c>
      <c r="D579" s="44">
        <v>1.82</v>
      </c>
      <c r="E579" s="44">
        <v>0.11</v>
      </c>
    </row>
    <row r="580" spans="1:5">
      <c r="A580" s="42" t="s">
        <v>5210</v>
      </c>
      <c r="B580" s="42" t="s">
        <v>5211</v>
      </c>
      <c r="C580" s="43" t="s">
        <v>592</v>
      </c>
      <c r="D580" s="44">
        <v>2.37</v>
      </c>
      <c r="E580" s="44">
        <v>0.14</v>
      </c>
    </row>
    <row r="581" spans="1:5">
      <c r="A581" s="42" t="s">
        <v>5212</v>
      </c>
      <c r="B581" s="42" t="s">
        <v>5213</v>
      </c>
      <c r="C581" s="43" t="s">
        <v>592</v>
      </c>
      <c r="D581" s="44">
        <v>2.91</v>
      </c>
      <c r="E581" s="44">
        <v>0.18</v>
      </c>
    </row>
    <row r="582" spans="1:5">
      <c r="A582" s="42" t="s">
        <v>5214</v>
      </c>
      <c r="B582" s="42" t="s">
        <v>5215</v>
      </c>
      <c r="C582" s="43" t="s">
        <v>592</v>
      </c>
      <c r="D582" s="44">
        <v>3.64</v>
      </c>
      <c r="E582" s="44">
        <v>0.22</v>
      </c>
    </row>
    <row r="583" spans="1:5">
      <c r="A583" s="42" t="s">
        <v>735</v>
      </c>
      <c r="B583" s="42" t="s">
        <v>5216</v>
      </c>
      <c r="C583" s="43" t="s">
        <v>592</v>
      </c>
      <c r="D583" s="44">
        <v>0.98</v>
      </c>
      <c r="E583" s="44">
        <v>0.6</v>
      </c>
    </row>
    <row r="584" spans="1:5">
      <c r="A584" s="42" t="s">
        <v>5217</v>
      </c>
      <c r="B584" s="42" t="s">
        <v>5218</v>
      </c>
      <c r="C584" s="43" t="s">
        <v>592</v>
      </c>
      <c r="D584" s="44">
        <v>1.28</v>
      </c>
      <c r="E584" s="44">
        <v>0.78</v>
      </c>
    </row>
    <row r="585" spans="1:5">
      <c r="A585" s="42" t="s">
        <v>5219</v>
      </c>
      <c r="B585" s="42" t="s">
        <v>5220</v>
      </c>
      <c r="C585" s="43" t="s">
        <v>592</v>
      </c>
      <c r="D585" s="44">
        <v>1.57</v>
      </c>
      <c r="E585" s="44">
        <v>0.96</v>
      </c>
    </row>
    <row r="586" spans="1:5">
      <c r="A586" s="42" t="s">
        <v>5221</v>
      </c>
      <c r="B586" s="42" t="s">
        <v>5222</v>
      </c>
      <c r="C586" s="43" t="s">
        <v>592</v>
      </c>
      <c r="D586" s="44">
        <v>1.96</v>
      </c>
      <c r="E586" s="44">
        <v>1.2</v>
      </c>
    </row>
    <row r="587" spans="1:5">
      <c r="A587" s="42" t="s">
        <v>737</v>
      </c>
      <c r="B587" s="42" t="s">
        <v>5223</v>
      </c>
      <c r="C587" s="43" t="s">
        <v>592</v>
      </c>
      <c r="D587" s="44">
        <v>1.16</v>
      </c>
      <c r="E587" s="44">
        <v>1.83</v>
      </c>
    </row>
    <row r="588" spans="1:5">
      <c r="A588" s="42" t="s">
        <v>5224</v>
      </c>
      <c r="B588" s="42" t="s">
        <v>5225</v>
      </c>
      <c r="C588" s="43" t="s">
        <v>592</v>
      </c>
      <c r="D588" s="44">
        <v>1.51</v>
      </c>
      <c r="E588" s="44">
        <v>2.38</v>
      </c>
    </row>
    <row r="589" spans="1:5">
      <c r="A589" s="42" t="s">
        <v>5226</v>
      </c>
      <c r="B589" s="42" t="s">
        <v>5227</v>
      </c>
      <c r="C589" s="43" t="s">
        <v>592</v>
      </c>
      <c r="D589" s="44">
        <v>1.86</v>
      </c>
      <c r="E589" s="44">
        <v>2.93</v>
      </c>
    </row>
    <row r="590" spans="1:5">
      <c r="A590" s="42" t="s">
        <v>5228</v>
      </c>
      <c r="B590" s="42" t="s">
        <v>5229</v>
      </c>
      <c r="C590" s="43" t="s">
        <v>592</v>
      </c>
      <c r="D590" s="44">
        <v>2.32</v>
      </c>
      <c r="E590" s="44">
        <v>3.66</v>
      </c>
    </row>
    <row r="591" spans="1:5">
      <c r="A591" s="42" t="s">
        <v>739</v>
      </c>
      <c r="B591" s="42" t="s">
        <v>5230</v>
      </c>
      <c r="C591" s="43" t="s">
        <v>592</v>
      </c>
      <c r="D591" s="44">
        <v>1.96</v>
      </c>
      <c r="E591" s="44">
        <v>0.11</v>
      </c>
    </row>
    <row r="592" spans="1:5">
      <c r="A592" s="42" t="s">
        <v>5231</v>
      </c>
      <c r="B592" s="42" t="s">
        <v>5232</v>
      </c>
      <c r="C592" s="43" t="s">
        <v>592</v>
      </c>
      <c r="D592" s="44">
        <v>2.55</v>
      </c>
      <c r="E592" s="44">
        <v>0.15</v>
      </c>
    </row>
    <row r="593" spans="1:5">
      <c r="A593" s="42" t="s">
        <v>5233</v>
      </c>
      <c r="B593" s="42" t="s">
        <v>5234</v>
      </c>
      <c r="C593" s="43" t="s">
        <v>592</v>
      </c>
      <c r="D593" s="44">
        <v>3.14</v>
      </c>
      <c r="E593" s="44">
        <v>0.18</v>
      </c>
    </row>
    <row r="594" spans="1:5">
      <c r="A594" s="42" t="s">
        <v>5235</v>
      </c>
      <c r="B594" s="42" t="s">
        <v>5236</v>
      </c>
      <c r="C594" s="43" t="s">
        <v>592</v>
      </c>
      <c r="D594" s="44">
        <v>3.92</v>
      </c>
      <c r="E594" s="44">
        <v>0.22</v>
      </c>
    </row>
    <row r="595" spans="1:5">
      <c r="A595" s="42" t="s">
        <v>741</v>
      </c>
      <c r="B595" s="42" t="s">
        <v>5237</v>
      </c>
      <c r="C595" s="43" t="s">
        <v>592</v>
      </c>
      <c r="D595" s="44">
        <v>0.86</v>
      </c>
      <c r="E595" s="44">
        <v>0.6</v>
      </c>
    </row>
    <row r="596" spans="1:5">
      <c r="A596" s="42" t="s">
        <v>5238</v>
      </c>
      <c r="B596" s="42" t="s">
        <v>5239</v>
      </c>
      <c r="C596" s="43" t="s">
        <v>592</v>
      </c>
      <c r="D596" s="44">
        <v>1.118</v>
      </c>
      <c r="E596" s="44">
        <v>0.78</v>
      </c>
    </row>
    <row r="597" spans="1:5">
      <c r="A597" s="42" t="s">
        <v>5240</v>
      </c>
      <c r="B597" s="42" t="s">
        <v>5241</v>
      </c>
      <c r="C597" s="43" t="s">
        <v>592</v>
      </c>
      <c r="D597" s="44">
        <v>1.376</v>
      </c>
      <c r="E597" s="44">
        <v>0.96</v>
      </c>
    </row>
    <row r="598" spans="1:5">
      <c r="A598" s="42" t="s">
        <v>5242</v>
      </c>
      <c r="B598" s="42" t="s">
        <v>5243</v>
      </c>
      <c r="C598" s="43" t="s">
        <v>592</v>
      </c>
      <c r="D598" s="44">
        <v>1.72</v>
      </c>
      <c r="E598" s="44">
        <v>1.2</v>
      </c>
    </row>
    <row r="599" spans="1:5">
      <c r="A599" s="42" t="s">
        <v>743</v>
      </c>
      <c r="B599" s="42" t="s">
        <v>5244</v>
      </c>
      <c r="C599" s="43" t="s">
        <v>592</v>
      </c>
      <c r="D599" s="44">
        <v>1.03</v>
      </c>
      <c r="E599" s="44">
        <v>1.63</v>
      </c>
    </row>
    <row r="600" spans="1:5">
      <c r="A600" s="42" t="s">
        <v>5245</v>
      </c>
      <c r="B600" s="42" t="s">
        <v>5246</v>
      </c>
      <c r="C600" s="43" t="s">
        <v>592</v>
      </c>
      <c r="D600" s="44">
        <v>1.339</v>
      </c>
      <c r="E600" s="44">
        <v>2.119</v>
      </c>
    </row>
    <row r="601" spans="1:5">
      <c r="A601" s="42" t="s">
        <v>5247</v>
      </c>
      <c r="B601" s="42" t="s">
        <v>5248</v>
      </c>
      <c r="C601" s="43" t="s">
        <v>592</v>
      </c>
      <c r="D601" s="44">
        <v>1.648</v>
      </c>
      <c r="E601" s="44">
        <v>2.608</v>
      </c>
    </row>
    <row r="602" spans="1:5">
      <c r="A602" s="42" t="s">
        <v>5249</v>
      </c>
      <c r="B602" s="42" t="s">
        <v>5250</v>
      </c>
      <c r="C602" s="43" t="s">
        <v>592</v>
      </c>
      <c r="D602" s="44">
        <v>2.06</v>
      </c>
      <c r="E602" s="44">
        <v>3.26</v>
      </c>
    </row>
    <row r="603" spans="1:5">
      <c r="A603" s="42" t="s">
        <v>745</v>
      </c>
      <c r="B603" s="42" t="s">
        <v>5251</v>
      </c>
      <c r="C603" s="43" t="s">
        <v>592</v>
      </c>
      <c r="D603" s="44">
        <v>1.76</v>
      </c>
      <c r="E603" s="44">
        <v>0.06</v>
      </c>
    </row>
    <row r="604" spans="1:5">
      <c r="A604" s="42" t="s">
        <v>5252</v>
      </c>
      <c r="B604" s="42" t="s">
        <v>5253</v>
      </c>
      <c r="C604" s="43" t="s">
        <v>592</v>
      </c>
      <c r="D604" s="44">
        <v>2.288</v>
      </c>
      <c r="E604" s="44">
        <v>0.078</v>
      </c>
    </row>
    <row r="605" spans="1:5">
      <c r="A605" s="42" t="s">
        <v>5254</v>
      </c>
      <c r="B605" s="42" t="s">
        <v>5255</v>
      </c>
      <c r="C605" s="43" t="s">
        <v>592</v>
      </c>
      <c r="D605" s="44">
        <v>2.816</v>
      </c>
      <c r="E605" s="44">
        <v>0.096</v>
      </c>
    </row>
    <row r="606" spans="1:5">
      <c r="A606" s="42" t="s">
        <v>5256</v>
      </c>
      <c r="B606" s="42" t="s">
        <v>5257</v>
      </c>
      <c r="C606" s="43" t="s">
        <v>592</v>
      </c>
      <c r="D606" s="44">
        <v>3.52</v>
      </c>
      <c r="E606" s="44">
        <v>0.12</v>
      </c>
    </row>
    <row r="607" spans="1:5">
      <c r="A607" s="42" t="s">
        <v>747</v>
      </c>
      <c r="B607" s="42" t="s">
        <v>5258</v>
      </c>
      <c r="C607" s="43" t="s">
        <v>592</v>
      </c>
      <c r="D607" s="44">
        <v>0.92</v>
      </c>
      <c r="E607" s="44">
        <v>0.6</v>
      </c>
    </row>
    <row r="608" spans="1:5">
      <c r="A608" s="42" t="s">
        <v>5259</v>
      </c>
      <c r="B608" s="42" t="s">
        <v>5260</v>
      </c>
      <c r="C608" s="43" t="s">
        <v>592</v>
      </c>
      <c r="D608" s="44">
        <v>1.196</v>
      </c>
      <c r="E608" s="44">
        <v>0.78</v>
      </c>
    </row>
    <row r="609" spans="1:5">
      <c r="A609" s="42" t="s">
        <v>5261</v>
      </c>
      <c r="B609" s="42" t="s">
        <v>5262</v>
      </c>
      <c r="C609" s="43" t="s">
        <v>592</v>
      </c>
      <c r="D609" s="44">
        <v>1.472</v>
      </c>
      <c r="E609" s="44">
        <v>0.96</v>
      </c>
    </row>
    <row r="610" spans="1:5">
      <c r="A610" s="42" t="s">
        <v>5263</v>
      </c>
      <c r="B610" s="42" t="s">
        <v>5264</v>
      </c>
      <c r="C610" s="43" t="s">
        <v>592</v>
      </c>
      <c r="D610" s="44">
        <v>1.84</v>
      </c>
      <c r="E610" s="44">
        <v>1.2</v>
      </c>
    </row>
    <row r="611" spans="1:5">
      <c r="A611" s="42" t="s">
        <v>749</v>
      </c>
      <c r="B611" s="42" t="s">
        <v>5265</v>
      </c>
      <c r="C611" s="43" t="s">
        <v>592</v>
      </c>
      <c r="D611" s="44">
        <v>1.16</v>
      </c>
      <c r="E611" s="44">
        <v>1.73</v>
      </c>
    </row>
    <row r="612" spans="1:5">
      <c r="A612" s="42" t="s">
        <v>5266</v>
      </c>
      <c r="B612" s="42" t="s">
        <v>5267</v>
      </c>
      <c r="C612" s="43" t="s">
        <v>592</v>
      </c>
      <c r="D612" s="44">
        <v>1.508</v>
      </c>
      <c r="E612" s="44">
        <v>2.249</v>
      </c>
    </row>
    <row r="613" spans="1:5">
      <c r="A613" s="42" t="s">
        <v>5268</v>
      </c>
      <c r="B613" s="42" t="s">
        <v>5269</v>
      </c>
      <c r="C613" s="43" t="s">
        <v>592</v>
      </c>
      <c r="D613" s="44">
        <v>1.856</v>
      </c>
      <c r="E613" s="44">
        <v>2.768</v>
      </c>
    </row>
    <row r="614" spans="1:5">
      <c r="A614" s="42" t="s">
        <v>5270</v>
      </c>
      <c r="B614" s="42" t="s">
        <v>5271</v>
      </c>
      <c r="C614" s="43" t="s">
        <v>592</v>
      </c>
      <c r="D614" s="44">
        <v>2.32</v>
      </c>
      <c r="E614" s="44">
        <v>3.46</v>
      </c>
    </row>
    <row r="615" spans="1:5">
      <c r="A615" s="42" t="s">
        <v>751</v>
      </c>
      <c r="B615" s="42" t="s">
        <v>5272</v>
      </c>
      <c r="C615" s="43" t="s">
        <v>592</v>
      </c>
      <c r="D615" s="44">
        <v>1.82</v>
      </c>
      <c r="E615" s="44">
        <v>0.07</v>
      </c>
    </row>
    <row r="616" spans="1:5">
      <c r="A616" s="42" t="s">
        <v>5273</v>
      </c>
      <c r="B616" s="42" t="s">
        <v>5274</v>
      </c>
      <c r="C616" s="43" t="s">
        <v>592</v>
      </c>
      <c r="D616" s="44">
        <v>2.366</v>
      </c>
      <c r="E616" s="44">
        <v>0.091</v>
      </c>
    </row>
    <row r="617" spans="1:5">
      <c r="A617" s="42" t="s">
        <v>5275</v>
      </c>
      <c r="B617" s="42" t="s">
        <v>5276</v>
      </c>
      <c r="C617" s="43" t="s">
        <v>592</v>
      </c>
      <c r="D617" s="44">
        <v>2.912</v>
      </c>
      <c r="E617" s="44">
        <v>0.112</v>
      </c>
    </row>
    <row r="618" spans="1:5">
      <c r="A618" s="42" t="s">
        <v>5277</v>
      </c>
      <c r="B618" s="42" t="s">
        <v>5278</v>
      </c>
      <c r="C618" s="43" t="s">
        <v>592</v>
      </c>
      <c r="D618" s="44">
        <v>3.64</v>
      </c>
      <c r="E618" s="44">
        <v>0.14</v>
      </c>
    </row>
    <row r="619" spans="1:5">
      <c r="A619" s="42" t="s">
        <v>753</v>
      </c>
      <c r="B619" s="42" t="s">
        <v>5279</v>
      </c>
      <c r="C619" s="43" t="s">
        <v>592</v>
      </c>
      <c r="D619" s="44">
        <v>1.08</v>
      </c>
      <c r="E619" s="44">
        <v>0.6</v>
      </c>
    </row>
    <row r="620" spans="1:5">
      <c r="A620" s="42" t="s">
        <v>5280</v>
      </c>
      <c r="B620" s="42" t="s">
        <v>5281</v>
      </c>
      <c r="C620" s="43" t="s">
        <v>592</v>
      </c>
      <c r="D620" s="44">
        <v>1.404</v>
      </c>
      <c r="E620" s="44">
        <v>0.78</v>
      </c>
    </row>
    <row r="621" spans="1:5">
      <c r="A621" s="42" t="s">
        <v>5282</v>
      </c>
      <c r="B621" s="42" t="s">
        <v>5283</v>
      </c>
      <c r="C621" s="43" t="s">
        <v>592</v>
      </c>
      <c r="D621" s="44">
        <v>1.728</v>
      </c>
      <c r="E621" s="44">
        <v>0.96</v>
      </c>
    </row>
    <row r="622" spans="1:5">
      <c r="A622" s="42" t="s">
        <v>5284</v>
      </c>
      <c r="B622" s="42" t="s">
        <v>5285</v>
      </c>
      <c r="C622" s="43" t="s">
        <v>592</v>
      </c>
      <c r="D622" s="44">
        <v>2.16</v>
      </c>
      <c r="E622" s="44">
        <v>1.2</v>
      </c>
    </row>
    <row r="623" spans="1:5">
      <c r="A623" s="42" t="s">
        <v>755</v>
      </c>
      <c r="B623" s="42" t="s">
        <v>5286</v>
      </c>
      <c r="C623" s="43" t="s">
        <v>592</v>
      </c>
      <c r="D623" s="44">
        <v>1.27</v>
      </c>
      <c r="E623" s="44">
        <v>1.83</v>
      </c>
    </row>
    <row r="624" spans="1:5">
      <c r="A624" s="42" t="s">
        <v>5287</v>
      </c>
      <c r="B624" s="42" t="s">
        <v>5288</v>
      </c>
      <c r="C624" s="43" t="s">
        <v>592</v>
      </c>
      <c r="D624" s="44">
        <v>1.651</v>
      </c>
      <c r="E624" s="44">
        <v>2.379</v>
      </c>
    </row>
    <row r="625" spans="1:5">
      <c r="A625" s="42" t="s">
        <v>5289</v>
      </c>
      <c r="B625" s="42" t="s">
        <v>5290</v>
      </c>
      <c r="C625" s="43" t="s">
        <v>592</v>
      </c>
      <c r="D625" s="44">
        <v>2.032</v>
      </c>
      <c r="E625" s="44">
        <v>2.928</v>
      </c>
    </row>
    <row r="626" spans="1:5">
      <c r="A626" s="42" t="s">
        <v>5291</v>
      </c>
      <c r="B626" s="42" t="s">
        <v>5292</v>
      </c>
      <c r="C626" s="43" t="s">
        <v>592</v>
      </c>
      <c r="D626" s="44">
        <v>2.54</v>
      </c>
      <c r="E626" s="44">
        <v>3.66</v>
      </c>
    </row>
    <row r="627" spans="1:5">
      <c r="A627" s="42" t="s">
        <v>757</v>
      </c>
      <c r="B627" s="42" t="s">
        <v>5293</v>
      </c>
      <c r="C627" s="43" t="s">
        <v>592</v>
      </c>
      <c r="D627" s="44">
        <v>1.96</v>
      </c>
      <c r="E627" s="44">
        <v>0.09</v>
      </c>
    </row>
    <row r="628" spans="1:5">
      <c r="A628" s="42" t="s">
        <v>5294</v>
      </c>
      <c r="B628" s="42" t="s">
        <v>5295</v>
      </c>
      <c r="C628" s="43" t="s">
        <v>592</v>
      </c>
      <c r="D628" s="44">
        <v>2.548</v>
      </c>
      <c r="E628" s="44">
        <v>0.117</v>
      </c>
    </row>
    <row r="629" spans="1:5">
      <c r="A629" s="42" t="s">
        <v>5296</v>
      </c>
      <c r="B629" s="42" t="s">
        <v>5297</v>
      </c>
      <c r="C629" s="43" t="s">
        <v>592</v>
      </c>
      <c r="D629" s="44">
        <v>3.136</v>
      </c>
      <c r="E629" s="44">
        <v>0.144</v>
      </c>
    </row>
    <row r="630" spans="1:5">
      <c r="A630" s="42" t="s">
        <v>5298</v>
      </c>
      <c r="B630" s="42" t="s">
        <v>5299</v>
      </c>
      <c r="C630" s="43" t="s">
        <v>592</v>
      </c>
      <c r="D630" s="44">
        <v>3.92</v>
      </c>
      <c r="E630" s="44">
        <v>0.18</v>
      </c>
    </row>
    <row r="631" spans="1:5">
      <c r="A631" s="42" t="s">
        <v>759</v>
      </c>
      <c r="B631" s="42" t="s">
        <v>5300</v>
      </c>
      <c r="C631" s="43" t="s">
        <v>592</v>
      </c>
      <c r="D631" s="44">
        <v>0.62</v>
      </c>
      <c r="E631" s="44">
        <v>0.6</v>
      </c>
    </row>
    <row r="632" spans="1:5">
      <c r="A632" s="42" t="s">
        <v>5301</v>
      </c>
      <c r="B632" s="42" t="s">
        <v>5302</v>
      </c>
      <c r="C632" s="43" t="s">
        <v>592</v>
      </c>
      <c r="D632" s="44">
        <v>0.806</v>
      </c>
      <c r="E632" s="44">
        <v>0.78</v>
      </c>
    </row>
    <row r="633" spans="1:5">
      <c r="A633" s="42" t="s">
        <v>5303</v>
      </c>
      <c r="B633" s="42" t="s">
        <v>5304</v>
      </c>
      <c r="C633" s="43" t="s">
        <v>592</v>
      </c>
      <c r="D633" s="44">
        <v>0.992</v>
      </c>
      <c r="E633" s="44">
        <v>0.96</v>
      </c>
    </row>
    <row r="634" spans="1:5">
      <c r="A634" s="42" t="s">
        <v>5305</v>
      </c>
      <c r="B634" s="42" t="s">
        <v>5306</v>
      </c>
      <c r="C634" s="43" t="s">
        <v>592</v>
      </c>
      <c r="D634" s="44">
        <v>1.24</v>
      </c>
      <c r="E634" s="44">
        <v>1.2</v>
      </c>
    </row>
    <row r="635" spans="1:5">
      <c r="A635" s="42" t="s">
        <v>761</v>
      </c>
      <c r="B635" s="42" t="s">
        <v>5307</v>
      </c>
      <c r="C635" s="43" t="s">
        <v>592</v>
      </c>
      <c r="D635" s="44">
        <v>0.77</v>
      </c>
      <c r="E635" s="44">
        <v>1.63</v>
      </c>
    </row>
    <row r="636" spans="1:5">
      <c r="A636" s="42" t="s">
        <v>5308</v>
      </c>
      <c r="B636" s="42" t="s">
        <v>5309</v>
      </c>
      <c r="C636" s="43" t="s">
        <v>592</v>
      </c>
      <c r="D636" s="44">
        <v>1.001</v>
      </c>
      <c r="E636" s="44">
        <v>2.119</v>
      </c>
    </row>
    <row r="637" spans="1:5">
      <c r="A637" s="42" t="s">
        <v>5310</v>
      </c>
      <c r="B637" s="42" t="s">
        <v>5311</v>
      </c>
      <c r="C637" s="43" t="s">
        <v>592</v>
      </c>
      <c r="D637" s="44">
        <v>1.232</v>
      </c>
      <c r="E637" s="44">
        <v>2.608</v>
      </c>
    </row>
    <row r="638" spans="1:5">
      <c r="A638" s="42" t="s">
        <v>5312</v>
      </c>
      <c r="B638" s="42" t="s">
        <v>5313</v>
      </c>
      <c r="C638" s="43" t="s">
        <v>592</v>
      </c>
      <c r="D638" s="44">
        <v>1.54</v>
      </c>
      <c r="E638" s="44">
        <v>3.26</v>
      </c>
    </row>
    <row r="639" spans="1:5">
      <c r="A639" s="42" t="s">
        <v>763</v>
      </c>
      <c r="B639" s="42" t="s">
        <v>5314</v>
      </c>
      <c r="C639" s="43" t="s">
        <v>592</v>
      </c>
      <c r="D639" s="44">
        <v>1.76</v>
      </c>
      <c r="E639" s="44">
        <v>0.06</v>
      </c>
    </row>
    <row r="640" spans="1:5">
      <c r="A640" s="42" t="s">
        <v>5315</v>
      </c>
      <c r="B640" s="42" t="s">
        <v>5316</v>
      </c>
      <c r="C640" s="43" t="s">
        <v>592</v>
      </c>
      <c r="D640" s="44">
        <v>2.288</v>
      </c>
      <c r="E640" s="44">
        <v>0.078</v>
      </c>
    </row>
    <row r="641" spans="1:5">
      <c r="A641" s="42" t="s">
        <v>5317</v>
      </c>
      <c r="B641" s="42" t="s">
        <v>5318</v>
      </c>
      <c r="C641" s="43" t="s">
        <v>592</v>
      </c>
      <c r="D641" s="44">
        <v>2.816</v>
      </c>
      <c r="E641" s="44">
        <v>0.096</v>
      </c>
    </row>
    <row r="642" spans="1:5">
      <c r="A642" s="42" t="s">
        <v>5319</v>
      </c>
      <c r="B642" s="42" t="s">
        <v>5320</v>
      </c>
      <c r="C642" s="43" t="s">
        <v>592</v>
      </c>
      <c r="D642" s="44">
        <v>3.52</v>
      </c>
      <c r="E642" s="44">
        <v>0.12</v>
      </c>
    </row>
    <row r="643" spans="1:5">
      <c r="A643" s="42" t="s">
        <v>765</v>
      </c>
      <c r="B643" s="42" t="s">
        <v>5321</v>
      </c>
      <c r="C643" s="43" t="s">
        <v>592</v>
      </c>
      <c r="D643" s="44">
        <v>0.68</v>
      </c>
      <c r="E643" s="44">
        <v>0.6</v>
      </c>
    </row>
    <row r="644" spans="1:5">
      <c r="A644" s="42" t="s">
        <v>5322</v>
      </c>
      <c r="B644" s="42" t="s">
        <v>5323</v>
      </c>
      <c r="C644" s="43" t="s">
        <v>592</v>
      </c>
      <c r="D644" s="44">
        <v>0.884</v>
      </c>
      <c r="E644" s="44">
        <v>0.78</v>
      </c>
    </row>
    <row r="645" spans="1:5">
      <c r="A645" s="42" t="s">
        <v>5324</v>
      </c>
      <c r="B645" s="42" t="s">
        <v>5325</v>
      </c>
      <c r="C645" s="43" t="s">
        <v>592</v>
      </c>
      <c r="D645" s="44">
        <v>1.088</v>
      </c>
      <c r="E645" s="44">
        <v>0.96</v>
      </c>
    </row>
    <row r="646" spans="1:5">
      <c r="A646" s="42" t="s">
        <v>5326</v>
      </c>
      <c r="B646" s="42" t="s">
        <v>5327</v>
      </c>
      <c r="C646" s="43" t="s">
        <v>592</v>
      </c>
      <c r="D646" s="44">
        <v>1.36</v>
      </c>
      <c r="E646" s="44">
        <v>1.2</v>
      </c>
    </row>
    <row r="647" spans="1:5">
      <c r="A647" s="42" t="s">
        <v>767</v>
      </c>
      <c r="B647" s="42" t="s">
        <v>5328</v>
      </c>
      <c r="C647" s="43" t="s">
        <v>592</v>
      </c>
      <c r="D647" s="44">
        <v>0.83</v>
      </c>
      <c r="E647" s="44">
        <v>1.73</v>
      </c>
    </row>
    <row r="648" spans="1:5">
      <c r="A648" s="42" t="s">
        <v>5329</v>
      </c>
      <c r="B648" s="42" t="s">
        <v>5330</v>
      </c>
      <c r="C648" s="43" t="s">
        <v>592</v>
      </c>
      <c r="D648" s="44">
        <v>1.079</v>
      </c>
      <c r="E648" s="44">
        <v>2.249</v>
      </c>
    </row>
    <row r="649" spans="1:5">
      <c r="A649" s="42" t="s">
        <v>5331</v>
      </c>
      <c r="B649" s="42" t="s">
        <v>5332</v>
      </c>
      <c r="C649" s="43" t="s">
        <v>592</v>
      </c>
      <c r="D649" s="44">
        <v>1.328</v>
      </c>
      <c r="E649" s="44">
        <v>2.768</v>
      </c>
    </row>
    <row r="650" spans="1:5">
      <c r="A650" s="42" t="s">
        <v>5333</v>
      </c>
      <c r="B650" s="42" t="s">
        <v>5334</v>
      </c>
      <c r="C650" s="43" t="s">
        <v>592</v>
      </c>
      <c r="D650" s="44">
        <v>1.66</v>
      </c>
      <c r="E650" s="44">
        <v>3.46</v>
      </c>
    </row>
    <row r="651" spans="1:5">
      <c r="A651" s="42" t="s">
        <v>769</v>
      </c>
      <c r="B651" s="42" t="s">
        <v>5314</v>
      </c>
      <c r="C651" s="43" t="s">
        <v>592</v>
      </c>
      <c r="D651" s="44">
        <v>1.82</v>
      </c>
      <c r="E651" s="44">
        <v>0.07</v>
      </c>
    </row>
    <row r="652" spans="1:5">
      <c r="A652" s="42" t="s">
        <v>5335</v>
      </c>
      <c r="B652" s="42" t="s">
        <v>5316</v>
      </c>
      <c r="C652" s="43" t="s">
        <v>592</v>
      </c>
      <c r="D652" s="44">
        <v>2.366</v>
      </c>
      <c r="E652" s="44">
        <v>0.091</v>
      </c>
    </row>
    <row r="653" spans="1:5">
      <c r="A653" s="42" t="s">
        <v>5336</v>
      </c>
      <c r="B653" s="42" t="s">
        <v>5318</v>
      </c>
      <c r="C653" s="43" t="s">
        <v>592</v>
      </c>
      <c r="D653" s="44">
        <v>2.912</v>
      </c>
      <c r="E653" s="44">
        <v>0.112</v>
      </c>
    </row>
    <row r="654" spans="1:5">
      <c r="A654" s="42" t="s">
        <v>5337</v>
      </c>
      <c r="B654" s="42" t="s">
        <v>5320</v>
      </c>
      <c r="C654" s="43" t="s">
        <v>592</v>
      </c>
      <c r="D654" s="44">
        <v>3.64</v>
      </c>
      <c r="E654" s="44">
        <v>0.14</v>
      </c>
    </row>
    <row r="655" spans="1:5">
      <c r="A655" s="42" t="s">
        <v>771</v>
      </c>
      <c r="B655" s="42" t="s">
        <v>5338</v>
      </c>
      <c r="C655" s="43" t="s">
        <v>592</v>
      </c>
      <c r="D655" s="44">
        <v>0.78</v>
      </c>
      <c r="E655" s="44">
        <v>0.6</v>
      </c>
    </row>
    <row r="656" spans="1:5">
      <c r="A656" s="42" t="s">
        <v>5339</v>
      </c>
      <c r="B656" s="42" t="s">
        <v>5340</v>
      </c>
      <c r="C656" s="43" t="s">
        <v>592</v>
      </c>
      <c r="D656" s="44">
        <v>1.014</v>
      </c>
      <c r="E656" s="44">
        <v>0.78</v>
      </c>
    </row>
    <row r="657" spans="1:5">
      <c r="A657" s="42" t="s">
        <v>5341</v>
      </c>
      <c r="B657" s="42" t="s">
        <v>5342</v>
      </c>
      <c r="C657" s="43" t="s">
        <v>592</v>
      </c>
      <c r="D657" s="44">
        <v>1.248</v>
      </c>
      <c r="E657" s="44">
        <v>0.96</v>
      </c>
    </row>
    <row r="658" spans="1:5">
      <c r="A658" s="42" t="s">
        <v>5343</v>
      </c>
      <c r="B658" s="42" t="s">
        <v>5344</v>
      </c>
      <c r="C658" s="43" t="s">
        <v>592</v>
      </c>
      <c r="D658" s="44">
        <v>1.56</v>
      </c>
      <c r="E658" s="44">
        <v>1.2</v>
      </c>
    </row>
    <row r="659" spans="1:5">
      <c r="A659" s="42" t="s">
        <v>773</v>
      </c>
      <c r="B659" s="42" t="s">
        <v>5345</v>
      </c>
      <c r="C659" s="43" t="s">
        <v>592</v>
      </c>
      <c r="D659" s="44">
        <v>0.95</v>
      </c>
      <c r="E659" s="44">
        <v>1.83</v>
      </c>
    </row>
    <row r="660" spans="1:5">
      <c r="A660" s="42" t="s">
        <v>5346</v>
      </c>
      <c r="B660" s="42" t="s">
        <v>5347</v>
      </c>
      <c r="C660" s="43" t="s">
        <v>592</v>
      </c>
      <c r="D660" s="44">
        <v>1.235</v>
      </c>
      <c r="E660" s="44">
        <v>2.379</v>
      </c>
    </row>
    <row r="661" spans="1:5">
      <c r="A661" s="42" t="s">
        <v>5348</v>
      </c>
      <c r="B661" s="42" t="s">
        <v>5349</v>
      </c>
      <c r="C661" s="43" t="s">
        <v>592</v>
      </c>
      <c r="D661" s="44">
        <v>1.52</v>
      </c>
      <c r="E661" s="44">
        <v>2.928</v>
      </c>
    </row>
    <row r="662" spans="1:5">
      <c r="A662" s="42" t="s">
        <v>5350</v>
      </c>
      <c r="B662" s="42" t="s">
        <v>5351</v>
      </c>
      <c r="C662" s="43" t="s">
        <v>592</v>
      </c>
      <c r="D662" s="44">
        <v>1.9</v>
      </c>
      <c r="E662" s="44">
        <v>3.66</v>
      </c>
    </row>
    <row r="663" spans="1:5">
      <c r="A663" s="42" t="s">
        <v>775</v>
      </c>
      <c r="B663" s="42" t="s">
        <v>5352</v>
      </c>
      <c r="C663" s="43" t="s">
        <v>592</v>
      </c>
      <c r="D663" s="44">
        <v>1.96</v>
      </c>
      <c r="E663" s="44">
        <v>0.09</v>
      </c>
    </row>
    <row r="664" spans="1:5">
      <c r="A664" s="42" t="s">
        <v>5353</v>
      </c>
      <c r="B664" s="42" t="s">
        <v>5354</v>
      </c>
      <c r="C664" s="43" t="s">
        <v>592</v>
      </c>
      <c r="D664" s="44">
        <v>2.548</v>
      </c>
      <c r="E664" s="44">
        <v>0.117</v>
      </c>
    </row>
    <row r="665" spans="1:5">
      <c r="A665" s="42" t="s">
        <v>5355</v>
      </c>
      <c r="B665" s="42" t="s">
        <v>5356</v>
      </c>
      <c r="C665" s="43" t="s">
        <v>592</v>
      </c>
      <c r="D665" s="44">
        <v>3.136</v>
      </c>
      <c r="E665" s="44">
        <v>0.144</v>
      </c>
    </row>
    <row r="666" spans="1:5">
      <c r="A666" s="42" t="s">
        <v>5357</v>
      </c>
      <c r="B666" s="42" t="s">
        <v>5358</v>
      </c>
      <c r="C666" s="43" t="s">
        <v>592</v>
      </c>
      <c r="D666" s="44">
        <v>3.92</v>
      </c>
      <c r="E666" s="44">
        <v>0.18</v>
      </c>
    </row>
    <row r="667" spans="1:5">
      <c r="A667" s="42" t="s">
        <v>777</v>
      </c>
      <c r="B667" s="42" t="s">
        <v>5359</v>
      </c>
      <c r="C667" s="43" t="s">
        <v>592</v>
      </c>
      <c r="D667" s="44">
        <v>0.86</v>
      </c>
      <c r="E667" s="44">
        <v>0.6</v>
      </c>
    </row>
    <row r="668" spans="1:5">
      <c r="A668" s="42" t="s">
        <v>5360</v>
      </c>
      <c r="B668" s="42" t="s">
        <v>5361</v>
      </c>
      <c r="C668" s="43" t="s">
        <v>592</v>
      </c>
      <c r="D668" s="44">
        <v>1.118</v>
      </c>
      <c r="E668" s="44">
        <v>0.78</v>
      </c>
    </row>
    <row r="669" spans="1:5">
      <c r="A669" s="42" t="s">
        <v>5362</v>
      </c>
      <c r="B669" s="42" t="s">
        <v>5363</v>
      </c>
      <c r="C669" s="43" t="s">
        <v>592</v>
      </c>
      <c r="D669" s="44">
        <v>1.376</v>
      </c>
      <c r="E669" s="44">
        <v>0.96</v>
      </c>
    </row>
    <row r="670" spans="1:5">
      <c r="A670" s="42" t="s">
        <v>5364</v>
      </c>
      <c r="B670" s="42" t="s">
        <v>5365</v>
      </c>
      <c r="C670" s="43" t="s">
        <v>592</v>
      </c>
      <c r="D670" s="44">
        <v>1.72</v>
      </c>
      <c r="E670" s="44">
        <v>1.2</v>
      </c>
    </row>
    <row r="671" spans="1:5">
      <c r="A671" s="42" t="s">
        <v>779</v>
      </c>
      <c r="B671" s="42" t="s">
        <v>5366</v>
      </c>
      <c r="C671" s="43" t="s">
        <v>592</v>
      </c>
      <c r="D671" s="44">
        <v>1.03</v>
      </c>
      <c r="E671" s="44">
        <v>1.63</v>
      </c>
    </row>
    <row r="672" spans="1:5">
      <c r="A672" s="42" t="s">
        <v>5367</v>
      </c>
      <c r="B672" s="42" t="s">
        <v>5368</v>
      </c>
      <c r="C672" s="43" t="s">
        <v>592</v>
      </c>
      <c r="D672" s="44">
        <v>1.339</v>
      </c>
      <c r="E672" s="44">
        <v>2.119</v>
      </c>
    </row>
    <row r="673" spans="1:5">
      <c r="A673" s="42" t="s">
        <v>5369</v>
      </c>
      <c r="B673" s="42" t="s">
        <v>5370</v>
      </c>
      <c r="C673" s="43" t="s">
        <v>592</v>
      </c>
      <c r="D673" s="44">
        <v>1.648</v>
      </c>
      <c r="E673" s="44">
        <v>2.608</v>
      </c>
    </row>
    <row r="674" spans="1:5">
      <c r="A674" s="42" t="s">
        <v>5371</v>
      </c>
      <c r="B674" s="42" t="s">
        <v>5372</v>
      </c>
      <c r="C674" s="43" t="s">
        <v>592</v>
      </c>
      <c r="D674" s="44">
        <v>2.06</v>
      </c>
      <c r="E674" s="44">
        <v>3.26</v>
      </c>
    </row>
    <row r="675" spans="1:5">
      <c r="A675" s="42" t="s">
        <v>781</v>
      </c>
      <c r="B675" s="42" t="s">
        <v>5373</v>
      </c>
      <c r="C675" s="43" t="s">
        <v>592</v>
      </c>
      <c r="D675" s="44">
        <v>1.94</v>
      </c>
      <c r="E675" s="44">
        <v>0.07</v>
      </c>
    </row>
    <row r="676" spans="1:5">
      <c r="A676" s="42" t="s">
        <v>5374</v>
      </c>
      <c r="B676" s="42" t="s">
        <v>5375</v>
      </c>
      <c r="C676" s="43" t="s">
        <v>592</v>
      </c>
      <c r="D676" s="44">
        <v>2.522</v>
      </c>
      <c r="E676" s="44">
        <v>0.091</v>
      </c>
    </row>
    <row r="677" spans="1:5">
      <c r="A677" s="42" t="s">
        <v>5376</v>
      </c>
      <c r="B677" s="42" t="s">
        <v>5377</v>
      </c>
      <c r="C677" s="43" t="s">
        <v>592</v>
      </c>
      <c r="D677" s="44">
        <v>3.104</v>
      </c>
      <c r="E677" s="44">
        <v>0.112</v>
      </c>
    </row>
    <row r="678" spans="1:5">
      <c r="A678" s="42" t="s">
        <v>5378</v>
      </c>
      <c r="B678" s="42" t="s">
        <v>5379</v>
      </c>
      <c r="C678" s="43" t="s">
        <v>592</v>
      </c>
      <c r="D678" s="44">
        <v>3.88</v>
      </c>
      <c r="E678" s="44">
        <v>0.14</v>
      </c>
    </row>
    <row r="679" spans="1:5">
      <c r="A679" s="42" t="s">
        <v>783</v>
      </c>
      <c r="B679" s="42" t="s">
        <v>5380</v>
      </c>
      <c r="C679" s="43" t="s">
        <v>592</v>
      </c>
      <c r="D679" s="44">
        <v>0.92</v>
      </c>
      <c r="E679" s="44">
        <v>0.6</v>
      </c>
    </row>
    <row r="680" spans="1:5">
      <c r="A680" s="42" t="s">
        <v>5381</v>
      </c>
      <c r="B680" s="42" t="s">
        <v>5382</v>
      </c>
      <c r="C680" s="43" t="s">
        <v>592</v>
      </c>
      <c r="D680" s="44">
        <v>1.196</v>
      </c>
      <c r="E680" s="44">
        <v>0.78</v>
      </c>
    </row>
    <row r="681" spans="1:5">
      <c r="A681" s="42" t="s">
        <v>5383</v>
      </c>
      <c r="B681" s="42" t="s">
        <v>5384</v>
      </c>
      <c r="C681" s="43" t="s">
        <v>592</v>
      </c>
      <c r="D681" s="44">
        <v>1.472</v>
      </c>
      <c r="E681" s="44">
        <v>0.96</v>
      </c>
    </row>
    <row r="682" spans="1:5">
      <c r="A682" s="42" t="s">
        <v>5385</v>
      </c>
      <c r="B682" s="42" t="s">
        <v>5386</v>
      </c>
      <c r="C682" s="43" t="s">
        <v>592</v>
      </c>
      <c r="D682" s="44">
        <v>1.84</v>
      </c>
      <c r="E682" s="44">
        <v>1.2</v>
      </c>
    </row>
    <row r="683" spans="1:5">
      <c r="A683" s="42" t="s">
        <v>785</v>
      </c>
      <c r="B683" s="42" t="s">
        <v>5387</v>
      </c>
      <c r="C683" s="43" t="s">
        <v>592</v>
      </c>
      <c r="D683" s="44">
        <v>1.01</v>
      </c>
      <c r="E683" s="44">
        <v>1.73</v>
      </c>
    </row>
    <row r="684" spans="1:5">
      <c r="A684" s="42" t="s">
        <v>5388</v>
      </c>
      <c r="B684" s="42" t="s">
        <v>5389</v>
      </c>
      <c r="C684" s="43" t="s">
        <v>592</v>
      </c>
      <c r="D684" s="44">
        <v>1.313</v>
      </c>
      <c r="E684" s="44">
        <v>2.249</v>
      </c>
    </row>
    <row r="685" spans="1:5">
      <c r="A685" s="42" t="s">
        <v>5390</v>
      </c>
      <c r="B685" s="42" t="s">
        <v>5391</v>
      </c>
      <c r="C685" s="43" t="s">
        <v>592</v>
      </c>
      <c r="D685" s="44">
        <v>1.616</v>
      </c>
      <c r="E685" s="44">
        <v>2.768</v>
      </c>
    </row>
    <row r="686" spans="1:5">
      <c r="A686" s="42" t="s">
        <v>5392</v>
      </c>
      <c r="B686" s="42" t="s">
        <v>5393</v>
      </c>
      <c r="C686" s="43" t="s">
        <v>592</v>
      </c>
      <c r="D686" s="44">
        <v>2.02</v>
      </c>
      <c r="E686" s="44">
        <v>3.46</v>
      </c>
    </row>
    <row r="687" spans="1:5">
      <c r="A687" s="42" t="s">
        <v>787</v>
      </c>
      <c r="B687" s="42" t="s">
        <v>5394</v>
      </c>
      <c r="C687" s="43" t="s">
        <v>592</v>
      </c>
      <c r="D687" s="44">
        <v>2</v>
      </c>
      <c r="E687" s="44">
        <v>0.11</v>
      </c>
    </row>
    <row r="688" spans="1:5">
      <c r="A688" s="42" t="s">
        <v>5395</v>
      </c>
      <c r="B688" s="42" t="s">
        <v>5396</v>
      </c>
      <c r="C688" s="43" t="s">
        <v>592</v>
      </c>
      <c r="D688" s="44">
        <v>2.6</v>
      </c>
      <c r="E688" s="44">
        <v>0.143</v>
      </c>
    </row>
    <row r="689" spans="1:5">
      <c r="A689" s="42" t="s">
        <v>5397</v>
      </c>
      <c r="B689" s="42" t="s">
        <v>5398</v>
      </c>
      <c r="C689" s="43" t="s">
        <v>592</v>
      </c>
      <c r="D689" s="44">
        <v>3.2</v>
      </c>
      <c r="E689" s="44">
        <v>0.176</v>
      </c>
    </row>
    <row r="690" spans="1:5">
      <c r="A690" s="42" t="s">
        <v>5399</v>
      </c>
      <c r="B690" s="42" t="s">
        <v>5400</v>
      </c>
      <c r="C690" s="43" t="s">
        <v>592</v>
      </c>
      <c r="D690" s="44">
        <v>4</v>
      </c>
      <c r="E690" s="44">
        <v>0.22</v>
      </c>
    </row>
    <row r="691" spans="1:5">
      <c r="A691" s="42" t="s">
        <v>789</v>
      </c>
      <c r="B691" s="42" t="s">
        <v>5401</v>
      </c>
      <c r="C691" s="43" t="s">
        <v>592</v>
      </c>
      <c r="D691" s="44">
        <v>1.08</v>
      </c>
      <c r="E691" s="44">
        <v>0.6</v>
      </c>
    </row>
    <row r="692" spans="1:5">
      <c r="A692" s="42" t="s">
        <v>5402</v>
      </c>
      <c r="B692" s="42" t="s">
        <v>5403</v>
      </c>
      <c r="C692" s="43" t="s">
        <v>592</v>
      </c>
      <c r="D692" s="44">
        <v>1.404</v>
      </c>
      <c r="E692" s="44">
        <v>0.78</v>
      </c>
    </row>
    <row r="693" spans="1:5">
      <c r="A693" s="42" t="s">
        <v>5404</v>
      </c>
      <c r="B693" s="42" t="s">
        <v>5405</v>
      </c>
      <c r="C693" s="43" t="s">
        <v>592</v>
      </c>
      <c r="D693" s="44">
        <v>1.728</v>
      </c>
      <c r="E693" s="44">
        <v>0.96</v>
      </c>
    </row>
    <row r="694" spans="1:5">
      <c r="A694" s="42" t="s">
        <v>5406</v>
      </c>
      <c r="B694" s="42" t="s">
        <v>5407</v>
      </c>
      <c r="C694" s="43" t="s">
        <v>592</v>
      </c>
      <c r="D694" s="44">
        <v>2.16</v>
      </c>
      <c r="E694" s="44">
        <v>1.2</v>
      </c>
    </row>
    <row r="695" spans="1:5">
      <c r="A695" s="42" t="s">
        <v>791</v>
      </c>
      <c r="B695" s="42" t="s">
        <v>5408</v>
      </c>
      <c r="C695" s="43" t="s">
        <v>592</v>
      </c>
      <c r="D695" s="44">
        <v>1.27</v>
      </c>
      <c r="E695" s="44">
        <v>1.83</v>
      </c>
    </row>
    <row r="696" spans="1:5">
      <c r="A696" s="42" t="s">
        <v>5409</v>
      </c>
      <c r="B696" s="42" t="s">
        <v>5410</v>
      </c>
      <c r="C696" s="43" t="s">
        <v>592</v>
      </c>
      <c r="D696" s="44">
        <v>1.651</v>
      </c>
      <c r="E696" s="44">
        <v>2.379</v>
      </c>
    </row>
    <row r="697" spans="1:5">
      <c r="A697" s="42" t="s">
        <v>5411</v>
      </c>
      <c r="B697" s="42" t="s">
        <v>5412</v>
      </c>
      <c r="C697" s="43" t="s">
        <v>592</v>
      </c>
      <c r="D697" s="44">
        <v>2.032</v>
      </c>
      <c r="E697" s="44">
        <v>2.928</v>
      </c>
    </row>
    <row r="698" spans="1:5">
      <c r="A698" s="42" t="s">
        <v>5413</v>
      </c>
      <c r="B698" s="42" t="s">
        <v>5414</v>
      </c>
      <c r="C698" s="43" t="s">
        <v>592</v>
      </c>
      <c r="D698" s="44">
        <v>2.54</v>
      </c>
      <c r="E698" s="44">
        <v>3.66</v>
      </c>
    </row>
    <row r="699" spans="1:5">
      <c r="A699" s="42" t="s">
        <v>793</v>
      </c>
      <c r="B699" s="42" t="s">
        <v>5415</v>
      </c>
      <c r="C699" s="43" t="s">
        <v>592</v>
      </c>
      <c r="D699" s="44">
        <v>2.12</v>
      </c>
      <c r="E699" s="44">
        <v>0.11</v>
      </c>
    </row>
    <row r="700" spans="1:5">
      <c r="A700" s="42" t="s">
        <v>5416</v>
      </c>
      <c r="B700" s="42" t="s">
        <v>5417</v>
      </c>
      <c r="C700" s="43" t="s">
        <v>592</v>
      </c>
      <c r="D700" s="44">
        <v>2.756</v>
      </c>
      <c r="E700" s="44">
        <v>0.143</v>
      </c>
    </row>
    <row r="701" spans="1:5">
      <c r="A701" s="42" t="s">
        <v>5418</v>
      </c>
      <c r="B701" s="42" t="s">
        <v>5419</v>
      </c>
      <c r="C701" s="43" t="s">
        <v>592</v>
      </c>
      <c r="D701" s="44">
        <v>3.392</v>
      </c>
      <c r="E701" s="44">
        <v>0.176</v>
      </c>
    </row>
    <row r="702" spans="1:5">
      <c r="A702" s="42" t="s">
        <v>5420</v>
      </c>
      <c r="B702" s="42" t="s">
        <v>5421</v>
      </c>
      <c r="C702" s="43" t="s">
        <v>592</v>
      </c>
      <c r="D702" s="44">
        <v>4.24</v>
      </c>
      <c r="E702" s="44">
        <v>0.22</v>
      </c>
    </row>
    <row r="703" spans="1:5">
      <c r="A703" s="42" t="s">
        <v>795</v>
      </c>
      <c r="B703" s="42" t="s">
        <v>5422</v>
      </c>
      <c r="C703" s="43" t="s">
        <v>592</v>
      </c>
      <c r="D703" s="44">
        <v>0.95</v>
      </c>
      <c r="E703" s="44">
        <v>0.6</v>
      </c>
    </row>
    <row r="704" spans="1:5">
      <c r="A704" s="42" t="s">
        <v>5423</v>
      </c>
      <c r="B704" s="42" t="s">
        <v>5424</v>
      </c>
      <c r="C704" s="43" t="s">
        <v>592</v>
      </c>
      <c r="D704" s="44">
        <v>1.235</v>
      </c>
      <c r="E704" s="44">
        <v>0.78</v>
      </c>
    </row>
    <row r="705" spans="1:5">
      <c r="A705" s="42" t="s">
        <v>5425</v>
      </c>
      <c r="B705" s="42" t="s">
        <v>5426</v>
      </c>
      <c r="C705" s="43" t="s">
        <v>592</v>
      </c>
      <c r="D705" s="44">
        <v>1.52</v>
      </c>
      <c r="E705" s="44">
        <v>0.96</v>
      </c>
    </row>
    <row r="706" spans="1:5">
      <c r="A706" s="42" t="s">
        <v>5427</v>
      </c>
      <c r="B706" s="42" t="s">
        <v>5428</v>
      </c>
      <c r="C706" s="43" t="s">
        <v>592</v>
      </c>
      <c r="D706" s="44">
        <v>1.9</v>
      </c>
      <c r="E706" s="44">
        <v>1.2</v>
      </c>
    </row>
    <row r="707" spans="1:5">
      <c r="A707" s="42" t="s">
        <v>797</v>
      </c>
      <c r="B707" s="42" t="s">
        <v>5429</v>
      </c>
      <c r="C707" s="43" t="s">
        <v>592</v>
      </c>
      <c r="D707" s="44">
        <v>1.59</v>
      </c>
      <c r="E707" s="44">
        <v>1.63</v>
      </c>
    </row>
    <row r="708" spans="1:5">
      <c r="A708" s="42" t="s">
        <v>5430</v>
      </c>
      <c r="B708" s="42" t="s">
        <v>5431</v>
      </c>
      <c r="C708" s="43" t="s">
        <v>592</v>
      </c>
      <c r="D708" s="44">
        <v>2.067</v>
      </c>
      <c r="E708" s="44">
        <v>2.119</v>
      </c>
    </row>
    <row r="709" spans="1:5">
      <c r="A709" s="42" t="s">
        <v>5432</v>
      </c>
      <c r="B709" s="42" t="s">
        <v>5433</v>
      </c>
      <c r="C709" s="43" t="s">
        <v>592</v>
      </c>
      <c r="D709" s="44">
        <v>2.544</v>
      </c>
      <c r="E709" s="44">
        <v>2.608</v>
      </c>
    </row>
    <row r="710" spans="1:5">
      <c r="A710" s="42" t="s">
        <v>5434</v>
      </c>
      <c r="B710" s="42" t="s">
        <v>5435</v>
      </c>
      <c r="C710" s="43" t="s">
        <v>592</v>
      </c>
      <c r="D710" s="44">
        <v>3.18</v>
      </c>
      <c r="E710" s="44">
        <v>3.26</v>
      </c>
    </row>
    <row r="711" spans="1:5">
      <c r="A711" s="42" t="s">
        <v>799</v>
      </c>
      <c r="B711" s="42" t="s">
        <v>5436</v>
      </c>
      <c r="C711" s="43" t="s">
        <v>592</v>
      </c>
      <c r="D711" s="44">
        <v>1.94</v>
      </c>
      <c r="E711" s="44">
        <v>0.06</v>
      </c>
    </row>
    <row r="712" spans="1:5">
      <c r="A712" s="42" t="s">
        <v>5437</v>
      </c>
      <c r="B712" s="42" t="s">
        <v>5438</v>
      </c>
      <c r="C712" s="43" t="s">
        <v>592</v>
      </c>
      <c r="D712" s="44">
        <v>2.522</v>
      </c>
      <c r="E712" s="44">
        <v>0.078</v>
      </c>
    </row>
    <row r="713" spans="1:5">
      <c r="A713" s="42" t="s">
        <v>5439</v>
      </c>
      <c r="B713" s="42" t="s">
        <v>5440</v>
      </c>
      <c r="C713" s="43" t="s">
        <v>592</v>
      </c>
      <c r="D713" s="44">
        <v>3.104</v>
      </c>
      <c r="E713" s="44">
        <v>0.096</v>
      </c>
    </row>
    <row r="714" spans="1:5">
      <c r="A714" s="42" t="s">
        <v>5441</v>
      </c>
      <c r="B714" s="42" t="s">
        <v>5442</v>
      </c>
      <c r="C714" s="43" t="s">
        <v>592</v>
      </c>
      <c r="D714" s="44">
        <v>3.88</v>
      </c>
      <c r="E714" s="44">
        <v>0.12</v>
      </c>
    </row>
    <row r="715" spans="1:5">
      <c r="A715" s="42" t="s">
        <v>801</v>
      </c>
      <c r="B715" s="42" t="s">
        <v>5443</v>
      </c>
      <c r="C715" s="43" t="s">
        <v>592</v>
      </c>
      <c r="D715" s="44">
        <v>1.05</v>
      </c>
      <c r="E715" s="44">
        <v>0.6</v>
      </c>
    </row>
    <row r="716" spans="1:5">
      <c r="A716" s="42" t="s">
        <v>5444</v>
      </c>
      <c r="B716" s="42" t="s">
        <v>5445</v>
      </c>
      <c r="C716" s="43" t="s">
        <v>592</v>
      </c>
      <c r="D716" s="44">
        <v>1.365</v>
      </c>
      <c r="E716" s="44">
        <v>0.78</v>
      </c>
    </row>
    <row r="717" spans="1:5">
      <c r="A717" s="42" t="s">
        <v>5446</v>
      </c>
      <c r="B717" s="42" t="s">
        <v>5447</v>
      </c>
      <c r="C717" s="43" t="s">
        <v>592</v>
      </c>
      <c r="D717" s="44">
        <v>1.68</v>
      </c>
      <c r="E717" s="44">
        <v>0.96</v>
      </c>
    </row>
    <row r="718" spans="1:5">
      <c r="A718" s="42" t="s">
        <v>5448</v>
      </c>
      <c r="B718" s="42" t="s">
        <v>5449</v>
      </c>
      <c r="C718" s="43" t="s">
        <v>592</v>
      </c>
      <c r="D718" s="44">
        <v>2.1</v>
      </c>
      <c r="E718" s="44">
        <v>1.2</v>
      </c>
    </row>
    <row r="719" spans="1:5">
      <c r="A719" s="42" t="s">
        <v>803</v>
      </c>
      <c r="B719" s="42" t="s">
        <v>5450</v>
      </c>
      <c r="C719" s="43" t="s">
        <v>592</v>
      </c>
      <c r="D719" s="44">
        <v>1.49</v>
      </c>
      <c r="E719" s="44">
        <v>1.73</v>
      </c>
    </row>
    <row r="720" spans="1:5">
      <c r="A720" s="42" t="s">
        <v>5451</v>
      </c>
      <c r="B720" s="42" t="s">
        <v>5452</v>
      </c>
      <c r="C720" s="43" t="s">
        <v>592</v>
      </c>
      <c r="D720" s="44">
        <v>1.937</v>
      </c>
      <c r="E720" s="44">
        <v>2.249</v>
      </c>
    </row>
    <row r="721" spans="1:5">
      <c r="A721" s="42" t="s">
        <v>5453</v>
      </c>
      <c r="B721" s="42" t="s">
        <v>5454</v>
      </c>
      <c r="C721" s="43" t="s">
        <v>592</v>
      </c>
      <c r="D721" s="44">
        <v>2.384</v>
      </c>
      <c r="E721" s="44">
        <v>2.768</v>
      </c>
    </row>
    <row r="722" spans="1:5">
      <c r="A722" s="42" t="s">
        <v>5455</v>
      </c>
      <c r="B722" s="42" t="s">
        <v>5456</v>
      </c>
      <c r="C722" s="43" t="s">
        <v>592</v>
      </c>
      <c r="D722" s="44">
        <v>2.98</v>
      </c>
      <c r="E722" s="44">
        <v>3.46</v>
      </c>
    </row>
    <row r="723" spans="1:5">
      <c r="A723" s="42" t="s">
        <v>805</v>
      </c>
      <c r="B723" s="42" t="s">
        <v>5457</v>
      </c>
      <c r="C723" s="43" t="s">
        <v>592</v>
      </c>
      <c r="D723" s="44">
        <v>2</v>
      </c>
      <c r="E723" s="44">
        <v>0.07</v>
      </c>
    </row>
    <row r="724" spans="1:5">
      <c r="A724" s="42" t="s">
        <v>5458</v>
      </c>
      <c r="B724" s="42" t="s">
        <v>5459</v>
      </c>
      <c r="C724" s="43" t="s">
        <v>592</v>
      </c>
      <c r="D724" s="44">
        <v>2.6</v>
      </c>
      <c r="E724" s="44">
        <v>0.091</v>
      </c>
    </row>
    <row r="725" spans="1:5">
      <c r="A725" s="42" t="s">
        <v>5460</v>
      </c>
      <c r="B725" s="42" t="s">
        <v>5461</v>
      </c>
      <c r="C725" s="43" t="s">
        <v>592</v>
      </c>
      <c r="D725" s="44">
        <v>3.2</v>
      </c>
      <c r="E725" s="44">
        <v>0.112</v>
      </c>
    </row>
    <row r="726" spans="1:5">
      <c r="A726" s="42" t="s">
        <v>5462</v>
      </c>
      <c r="B726" s="42" t="s">
        <v>5463</v>
      </c>
      <c r="C726" s="43" t="s">
        <v>592</v>
      </c>
      <c r="D726" s="44">
        <v>4</v>
      </c>
      <c r="E726" s="44">
        <v>0.14</v>
      </c>
    </row>
    <row r="727" spans="1:5">
      <c r="A727" s="42" t="s">
        <v>807</v>
      </c>
      <c r="B727" s="42" t="s">
        <v>5464</v>
      </c>
      <c r="C727" s="43" t="s">
        <v>592</v>
      </c>
      <c r="D727" s="44">
        <v>1.25</v>
      </c>
      <c r="E727" s="44">
        <v>0.6</v>
      </c>
    </row>
    <row r="728" spans="1:5">
      <c r="A728" s="42" t="s">
        <v>5465</v>
      </c>
      <c r="B728" s="42" t="s">
        <v>5466</v>
      </c>
      <c r="C728" s="43" t="s">
        <v>592</v>
      </c>
      <c r="D728" s="44">
        <v>1.625</v>
      </c>
      <c r="E728" s="44">
        <v>0.78</v>
      </c>
    </row>
    <row r="729" spans="1:5">
      <c r="A729" s="42" t="s">
        <v>5467</v>
      </c>
      <c r="B729" s="42" t="s">
        <v>5468</v>
      </c>
      <c r="C729" s="43" t="s">
        <v>592</v>
      </c>
      <c r="D729" s="44">
        <v>2</v>
      </c>
      <c r="E729" s="44">
        <v>0.96</v>
      </c>
    </row>
    <row r="730" spans="1:5">
      <c r="A730" s="42" t="s">
        <v>5469</v>
      </c>
      <c r="B730" s="42" t="s">
        <v>5470</v>
      </c>
      <c r="C730" s="43" t="s">
        <v>592</v>
      </c>
      <c r="D730" s="44">
        <v>2.5</v>
      </c>
      <c r="E730" s="44">
        <v>1.2</v>
      </c>
    </row>
    <row r="731" spans="1:5">
      <c r="A731" s="42" t="s">
        <v>809</v>
      </c>
      <c r="B731" s="42" t="s">
        <v>5471</v>
      </c>
      <c r="C731" s="43" t="s">
        <v>592</v>
      </c>
      <c r="D731" s="44">
        <v>1.59</v>
      </c>
      <c r="E731" s="44">
        <v>1.83</v>
      </c>
    </row>
    <row r="732" spans="1:5">
      <c r="A732" s="42" t="s">
        <v>5472</v>
      </c>
      <c r="B732" s="42" t="s">
        <v>5473</v>
      </c>
      <c r="C732" s="43" t="s">
        <v>592</v>
      </c>
      <c r="D732" s="44">
        <v>2.067</v>
      </c>
      <c r="E732" s="44">
        <v>2.379</v>
      </c>
    </row>
    <row r="733" spans="1:5">
      <c r="A733" s="42" t="s">
        <v>5474</v>
      </c>
      <c r="B733" s="42" t="s">
        <v>5475</v>
      </c>
      <c r="C733" s="43" t="s">
        <v>592</v>
      </c>
      <c r="D733" s="44">
        <v>2.544</v>
      </c>
      <c r="E733" s="44">
        <v>2.928</v>
      </c>
    </row>
    <row r="734" spans="1:5">
      <c r="A734" s="42" t="s">
        <v>5476</v>
      </c>
      <c r="B734" s="42" t="s">
        <v>5477</v>
      </c>
      <c r="C734" s="43" t="s">
        <v>592</v>
      </c>
      <c r="D734" s="44">
        <v>3.18</v>
      </c>
      <c r="E734" s="44">
        <v>3.66</v>
      </c>
    </row>
    <row r="735" spans="1:5">
      <c r="A735" s="42" t="s">
        <v>811</v>
      </c>
      <c r="B735" s="42" t="s">
        <v>5478</v>
      </c>
      <c r="C735" s="43" t="s">
        <v>592</v>
      </c>
      <c r="D735" s="44">
        <v>2.12</v>
      </c>
      <c r="E735" s="44">
        <v>0.09</v>
      </c>
    </row>
    <row r="736" spans="1:5">
      <c r="A736" s="42" t="s">
        <v>5479</v>
      </c>
      <c r="B736" s="42" t="s">
        <v>5480</v>
      </c>
      <c r="C736" s="43" t="s">
        <v>592</v>
      </c>
      <c r="D736" s="44">
        <v>2.756</v>
      </c>
      <c r="E736" s="44">
        <v>0.117</v>
      </c>
    </row>
    <row r="737" spans="1:5">
      <c r="A737" s="42" t="s">
        <v>5481</v>
      </c>
      <c r="B737" s="42" t="s">
        <v>5482</v>
      </c>
      <c r="C737" s="43" t="s">
        <v>592</v>
      </c>
      <c r="D737" s="44">
        <v>3.392</v>
      </c>
      <c r="E737" s="44">
        <v>0.144</v>
      </c>
    </row>
    <row r="738" spans="1:5">
      <c r="A738" s="42" t="s">
        <v>5483</v>
      </c>
      <c r="B738" s="42" t="s">
        <v>5484</v>
      </c>
      <c r="C738" s="43" t="s">
        <v>592</v>
      </c>
      <c r="D738" s="44">
        <v>4.24</v>
      </c>
      <c r="E738" s="44">
        <v>0.18</v>
      </c>
    </row>
    <row r="739" spans="1:5">
      <c r="A739" s="42" t="s">
        <v>813</v>
      </c>
      <c r="B739" s="42" t="s">
        <v>5485</v>
      </c>
      <c r="C739" s="43" t="s">
        <v>592</v>
      </c>
      <c r="D739" s="44">
        <v>0.7</v>
      </c>
      <c r="E739" s="44">
        <v>0.6</v>
      </c>
    </row>
    <row r="740" spans="1:5">
      <c r="A740" s="42" t="s">
        <v>5486</v>
      </c>
      <c r="B740" s="42" t="s">
        <v>5487</v>
      </c>
      <c r="C740" s="43" t="s">
        <v>592</v>
      </c>
      <c r="D740" s="44">
        <v>0.91</v>
      </c>
      <c r="E740" s="44">
        <v>0.78</v>
      </c>
    </row>
    <row r="741" spans="1:5">
      <c r="A741" s="42" t="s">
        <v>5488</v>
      </c>
      <c r="B741" s="42" t="s">
        <v>5489</v>
      </c>
      <c r="C741" s="43" t="s">
        <v>592</v>
      </c>
      <c r="D741" s="44">
        <v>1.12</v>
      </c>
      <c r="E741" s="44">
        <v>0.96</v>
      </c>
    </row>
    <row r="742" spans="1:5">
      <c r="A742" s="42" t="s">
        <v>5490</v>
      </c>
      <c r="B742" s="42" t="s">
        <v>5491</v>
      </c>
      <c r="C742" s="43" t="s">
        <v>592</v>
      </c>
      <c r="D742" s="44">
        <v>1.4</v>
      </c>
      <c r="E742" s="44">
        <v>1.2</v>
      </c>
    </row>
    <row r="743" spans="1:5">
      <c r="A743" s="42" t="s">
        <v>815</v>
      </c>
      <c r="B743" s="42" t="s">
        <v>5492</v>
      </c>
      <c r="C743" s="43" t="s">
        <v>592</v>
      </c>
      <c r="D743" s="44">
        <v>0.85</v>
      </c>
      <c r="E743" s="44">
        <v>1.63</v>
      </c>
    </row>
    <row r="744" spans="1:5">
      <c r="A744" s="42" t="s">
        <v>5493</v>
      </c>
      <c r="B744" s="42" t="s">
        <v>5494</v>
      </c>
      <c r="C744" s="43" t="s">
        <v>592</v>
      </c>
      <c r="D744" s="44">
        <v>1.105</v>
      </c>
      <c r="E744" s="44">
        <v>2.119</v>
      </c>
    </row>
    <row r="745" spans="1:5">
      <c r="A745" s="42" t="s">
        <v>5495</v>
      </c>
      <c r="B745" s="42" t="s">
        <v>5496</v>
      </c>
      <c r="C745" s="43" t="s">
        <v>592</v>
      </c>
      <c r="D745" s="44">
        <v>1.36</v>
      </c>
      <c r="E745" s="44">
        <v>2.608</v>
      </c>
    </row>
    <row r="746" spans="1:5">
      <c r="A746" s="42" t="s">
        <v>5497</v>
      </c>
      <c r="B746" s="42" t="s">
        <v>5498</v>
      </c>
      <c r="C746" s="43" t="s">
        <v>592</v>
      </c>
      <c r="D746" s="44">
        <v>1.7</v>
      </c>
      <c r="E746" s="44">
        <v>3.26</v>
      </c>
    </row>
    <row r="747" spans="1:5">
      <c r="A747" s="42" t="s">
        <v>817</v>
      </c>
      <c r="B747" s="42" t="s">
        <v>5499</v>
      </c>
      <c r="C747" s="43" t="s">
        <v>592</v>
      </c>
      <c r="D747" s="44">
        <v>1.76</v>
      </c>
      <c r="E747" s="44">
        <v>0.07</v>
      </c>
    </row>
    <row r="748" spans="1:5">
      <c r="A748" s="42" t="s">
        <v>5500</v>
      </c>
      <c r="B748" s="42" t="s">
        <v>5501</v>
      </c>
      <c r="C748" s="43" t="s">
        <v>592</v>
      </c>
      <c r="D748" s="44">
        <v>2.288</v>
      </c>
      <c r="E748" s="44">
        <v>0.091</v>
      </c>
    </row>
    <row r="749" spans="1:5">
      <c r="A749" s="42" t="s">
        <v>5502</v>
      </c>
      <c r="B749" s="42" t="s">
        <v>5503</v>
      </c>
      <c r="C749" s="43" t="s">
        <v>592</v>
      </c>
      <c r="D749" s="44">
        <v>2.816</v>
      </c>
      <c r="E749" s="44">
        <v>0.112</v>
      </c>
    </row>
    <row r="750" spans="1:5">
      <c r="A750" s="42" t="s">
        <v>5504</v>
      </c>
      <c r="B750" s="42" t="s">
        <v>5505</v>
      </c>
      <c r="C750" s="43" t="s">
        <v>592</v>
      </c>
      <c r="D750" s="44">
        <v>3.52</v>
      </c>
      <c r="E750" s="44">
        <v>0.14</v>
      </c>
    </row>
    <row r="751" spans="1:5">
      <c r="A751" s="42" t="s">
        <v>819</v>
      </c>
      <c r="B751" s="42" t="s">
        <v>5506</v>
      </c>
      <c r="C751" s="43" t="s">
        <v>592</v>
      </c>
      <c r="D751" s="44">
        <v>0.75</v>
      </c>
      <c r="E751" s="44">
        <v>0.6</v>
      </c>
    </row>
    <row r="752" spans="1:5">
      <c r="A752" s="42" t="s">
        <v>5507</v>
      </c>
      <c r="B752" s="42" t="s">
        <v>5508</v>
      </c>
      <c r="C752" s="43" t="s">
        <v>592</v>
      </c>
      <c r="D752" s="44">
        <v>0.975</v>
      </c>
      <c r="E752" s="44">
        <v>0.78</v>
      </c>
    </row>
    <row r="753" spans="1:5">
      <c r="A753" s="42" t="s">
        <v>5509</v>
      </c>
      <c r="B753" s="42" t="s">
        <v>5510</v>
      </c>
      <c r="C753" s="43" t="s">
        <v>592</v>
      </c>
      <c r="D753" s="44">
        <v>1.2</v>
      </c>
      <c r="E753" s="44">
        <v>0.96</v>
      </c>
    </row>
    <row r="754" spans="1:5">
      <c r="A754" s="42" t="s">
        <v>5511</v>
      </c>
      <c r="B754" s="42" t="s">
        <v>5512</v>
      </c>
      <c r="C754" s="43" t="s">
        <v>592</v>
      </c>
      <c r="D754" s="44">
        <v>1.5</v>
      </c>
      <c r="E754" s="44">
        <v>1.2</v>
      </c>
    </row>
    <row r="755" spans="1:5">
      <c r="A755" s="42" t="s">
        <v>821</v>
      </c>
      <c r="B755" s="42" t="s">
        <v>5513</v>
      </c>
      <c r="C755" s="43" t="s">
        <v>592</v>
      </c>
      <c r="D755" s="44">
        <v>0.92</v>
      </c>
      <c r="E755" s="44">
        <v>1.73</v>
      </c>
    </row>
    <row r="756" spans="1:5">
      <c r="A756" s="42" t="s">
        <v>5514</v>
      </c>
      <c r="B756" s="42" t="s">
        <v>5515</v>
      </c>
      <c r="C756" s="43" t="s">
        <v>592</v>
      </c>
      <c r="D756" s="44">
        <v>1.196</v>
      </c>
      <c r="E756" s="44">
        <v>2.249</v>
      </c>
    </row>
    <row r="757" spans="1:5">
      <c r="A757" s="42" t="s">
        <v>5516</v>
      </c>
      <c r="B757" s="42" t="s">
        <v>5517</v>
      </c>
      <c r="C757" s="43" t="s">
        <v>592</v>
      </c>
      <c r="D757" s="44">
        <v>1.472</v>
      </c>
      <c r="E757" s="44">
        <v>2.768</v>
      </c>
    </row>
    <row r="758" spans="1:5">
      <c r="A758" s="42" t="s">
        <v>5518</v>
      </c>
      <c r="B758" s="42" t="s">
        <v>5519</v>
      </c>
      <c r="C758" s="43" t="s">
        <v>592</v>
      </c>
      <c r="D758" s="44">
        <v>1.84</v>
      </c>
      <c r="E758" s="44">
        <v>3.46</v>
      </c>
    </row>
    <row r="759" spans="1:5">
      <c r="A759" s="42" t="s">
        <v>823</v>
      </c>
      <c r="B759" s="42" t="s">
        <v>5520</v>
      </c>
      <c r="C759" s="43" t="s">
        <v>592</v>
      </c>
      <c r="D759" s="44">
        <v>1.82</v>
      </c>
      <c r="E759" s="44">
        <v>0.07</v>
      </c>
    </row>
    <row r="760" spans="1:5">
      <c r="A760" s="42" t="s">
        <v>5521</v>
      </c>
      <c r="B760" s="42" t="s">
        <v>5522</v>
      </c>
      <c r="C760" s="43" t="s">
        <v>592</v>
      </c>
      <c r="D760" s="44">
        <v>2.366</v>
      </c>
      <c r="E760" s="44">
        <v>0.091</v>
      </c>
    </row>
    <row r="761" spans="1:5">
      <c r="A761" s="42" t="s">
        <v>5523</v>
      </c>
      <c r="B761" s="42" t="s">
        <v>5524</v>
      </c>
      <c r="C761" s="43" t="s">
        <v>592</v>
      </c>
      <c r="D761" s="44">
        <v>2.912</v>
      </c>
      <c r="E761" s="44">
        <v>0.112</v>
      </c>
    </row>
    <row r="762" spans="1:5">
      <c r="A762" s="42" t="s">
        <v>5525</v>
      </c>
      <c r="B762" s="42" t="s">
        <v>5526</v>
      </c>
      <c r="C762" s="43" t="s">
        <v>592</v>
      </c>
      <c r="D762" s="44">
        <v>3.64</v>
      </c>
      <c r="E762" s="44">
        <v>0.14</v>
      </c>
    </row>
    <row r="763" spans="1:5">
      <c r="A763" s="42" t="s">
        <v>825</v>
      </c>
      <c r="B763" s="42" t="s">
        <v>5527</v>
      </c>
      <c r="C763" s="43" t="s">
        <v>592</v>
      </c>
      <c r="D763" s="44">
        <v>0.88</v>
      </c>
      <c r="E763" s="44">
        <v>0.6</v>
      </c>
    </row>
    <row r="764" spans="1:5">
      <c r="A764" s="42" t="s">
        <v>5528</v>
      </c>
      <c r="B764" s="42" t="s">
        <v>5529</v>
      </c>
      <c r="C764" s="43" t="s">
        <v>592</v>
      </c>
      <c r="D764" s="44">
        <v>1.144</v>
      </c>
      <c r="E764" s="44">
        <v>0.78</v>
      </c>
    </row>
    <row r="765" spans="1:5">
      <c r="A765" s="42" t="s">
        <v>5530</v>
      </c>
      <c r="B765" s="42" t="s">
        <v>5531</v>
      </c>
      <c r="C765" s="43" t="s">
        <v>592</v>
      </c>
      <c r="D765" s="44">
        <v>1.408</v>
      </c>
      <c r="E765" s="44">
        <v>0.96</v>
      </c>
    </row>
    <row r="766" spans="1:5">
      <c r="A766" s="42" t="s">
        <v>5532</v>
      </c>
      <c r="B766" s="42" t="s">
        <v>5533</v>
      </c>
      <c r="C766" s="43" t="s">
        <v>592</v>
      </c>
      <c r="D766" s="44">
        <v>1.76</v>
      </c>
      <c r="E766" s="44">
        <v>1.2</v>
      </c>
    </row>
    <row r="767" spans="1:5">
      <c r="A767" s="42" t="s">
        <v>827</v>
      </c>
      <c r="B767" s="42" t="s">
        <v>5534</v>
      </c>
      <c r="C767" s="43" t="s">
        <v>592</v>
      </c>
      <c r="D767" s="44">
        <v>1.05</v>
      </c>
      <c r="E767" s="44">
        <v>1.83</v>
      </c>
    </row>
    <row r="768" spans="1:5">
      <c r="A768" s="42" t="s">
        <v>5535</v>
      </c>
      <c r="B768" s="42" t="s">
        <v>5536</v>
      </c>
      <c r="C768" s="43" t="s">
        <v>592</v>
      </c>
      <c r="D768" s="44">
        <v>1.365</v>
      </c>
      <c r="E768" s="44">
        <v>2.379</v>
      </c>
    </row>
    <row r="769" spans="1:5">
      <c r="A769" s="42" t="s">
        <v>5537</v>
      </c>
      <c r="B769" s="42" t="s">
        <v>5538</v>
      </c>
      <c r="C769" s="43" t="s">
        <v>592</v>
      </c>
      <c r="D769" s="44">
        <v>1.68</v>
      </c>
      <c r="E769" s="44">
        <v>2.928</v>
      </c>
    </row>
    <row r="770" spans="1:5">
      <c r="A770" s="42" t="s">
        <v>5539</v>
      </c>
      <c r="B770" s="42" t="s">
        <v>5540</v>
      </c>
      <c r="C770" s="43" t="s">
        <v>592</v>
      </c>
      <c r="D770" s="44">
        <v>2.1</v>
      </c>
      <c r="E770" s="44">
        <v>3.66</v>
      </c>
    </row>
    <row r="771" spans="1:5">
      <c r="A771" s="42" t="s">
        <v>829</v>
      </c>
      <c r="B771" s="42" t="s">
        <v>5541</v>
      </c>
      <c r="C771" s="43" t="s">
        <v>592</v>
      </c>
      <c r="D771" s="44">
        <v>1.96</v>
      </c>
      <c r="E771" s="44">
        <v>0.09</v>
      </c>
    </row>
    <row r="772" spans="1:5">
      <c r="A772" s="42" t="s">
        <v>5542</v>
      </c>
      <c r="B772" s="42" t="s">
        <v>5543</v>
      </c>
      <c r="C772" s="43" t="s">
        <v>592</v>
      </c>
      <c r="D772" s="44">
        <v>2.548</v>
      </c>
      <c r="E772" s="44">
        <v>0.117</v>
      </c>
    </row>
    <row r="773" spans="1:5">
      <c r="A773" s="42" t="s">
        <v>5544</v>
      </c>
      <c r="B773" s="42" t="s">
        <v>5545</v>
      </c>
      <c r="C773" s="43" t="s">
        <v>592</v>
      </c>
      <c r="D773" s="44">
        <v>3.136</v>
      </c>
      <c r="E773" s="44">
        <v>0.144</v>
      </c>
    </row>
    <row r="774" spans="1:5">
      <c r="A774" s="42" t="s">
        <v>5546</v>
      </c>
      <c r="B774" s="42" t="s">
        <v>5547</v>
      </c>
      <c r="C774" s="43" t="s">
        <v>592</v>
      </c>
      <c r="D774" s="44">
        <v>3.92</v>
      </c>
      <c r="E774" s="44">
        <v>0.18</v>
      </c>
    </row>
    <row r="775" spans="1:5">
      <c r="A775" s="42" t="s">
        <v>831</v>
      </c>
      <c r="B775" s="42" t="s">
        <v>5548</v>
      </c>
      <c r="C775" s="43" t="s">
        <v>418</v>
      </c>
      <c r="D775" s="44">
        <v>1.42</v>
      </c>
      <c r="E775" s="44">
        <v>0.8</v>
      </c>
    </row>
    <row r="776" spans="1:5">
      <c r="A776" s="42" t="s">
        <v>5549</v>
      </c>
      <c r="B776" s="42" t="s">
        <v>5550</v>
      </c>
      <c r="C776" s="43" t="s">
        <v>418</v>
      </c>
      <c r="D776" s="44">
        <v>1.846</v>
      </c>
      <c r="E776" s="44">
        <v>1.04</v>
      </c>
    </row>
    <row r="777" spans="1:5">
      <c r="A777" s="42" t="s">
        <v>5551</v>
      </c>
      <c r="B777" s="42" t="s">
        <v>5552</v>
      </c>
      <c r="C777" s="43" t="s">
        <v>418</v>
      </c>
      <c r="D777" s="44">
        <v>2.272</v>
      </c>
      <c r="E777" s="44">
        <v>1.28</v>
      </c>
    </row>
    <row r="778" spans="1:5">
      <c r="A778" s="42" t="s">
        <v>5553</v>
      </c>
      <c r="B778" s="42" t="s">
        <v>5554</v>
      </c>
      <c r="C778" s="43" t="s">
        <v>418</v>
      </c>
      <c r="D778" s="44">
        <v>2.84</v>
      </c>
      <c r="E778" s="44">
        <v>1.6</v>
      </c>
    </row>
    <row r="779" spans="1:5">
      <c r="A779" s="42" t="s">
        <v>833</v>
      </c>
      <c r="B779" s="42" t="s">
        <v>5555</v>
      </c>
      <c r="C779" s="43" t="s">
        <v>418</v>
      </c>
      <c r="D779" s="44">
        <v>1.75</v>
      </c>
      <c r="E779" s="44">
        <v>2.6</v>
      </c>
    </row>
    <row r="780" spans="1:5">
      <c r="A780" s="42" t="s">
        <v>5556</v>
      </c>
      <c r="B780" s="42" t="s">
        <v>5557</v>
      </c>
      <c r="C780" s="43" t="s">
        <v>418</v>
      </c>
      <c r="D780" s="44">
        <v>2.275</v>
      </c>
      <c r="E780" s="44">
        <v>3.38</v>
      </c>
    </row>
    <row r="781" spans="1:5">
      <c r="A781" s="42" t="s">
        <v>5558</v>
      </c>
      <c r="B781" s="42" t="s">
        <v>5559</v>
      </c>
      <c r="C781" s="43" t="s">
        <v>418</v>
      </c>
      <c r="D781" s="44">
        <v>2.8</v>
      </c>
      <c r="E781" s="44">
        <v>4.16</v>
      </c>
    </row>
    <row r="782" spans="1:5">
      <c r="A782" s="42" t="s">
        <v>5560</v>
      </c>
      <c r="B782" s="42" t="s">
        <v>5561</v>
      </c>
      <c r="C782" s="43" t="s">
        <v>418</v>
      </c>
      <c r="D782" s="44">
        <v>3.5</v>
      </c>
      <c r="E782" s="44">
        <v>5.2</v>
      </c>
    </row>
    <row r="783" spans="1:5">
      <c r="A783" s="42" t="s">
        <v>835</v>
      </c>
      <c r="B783" s="42" t="s">
        <v>5562</v>
      </c>
      <c r="C783" s="43" t="s">
        <v>418</v>
      </c>
      <c r="D783" s="44">
        <v>2.38</v>
      </c>
      <c r="E783" s="44">
        <v>0.13</v>
      </c>
    </row>
    <row r="784" spans="1:5">
      <c r="A784" s="42" t="s">
        <v>5563</v>
      </c>
      <c r="B784" s="42" t="s">
        <v>5564</v>
      </c>
      <c r="C784" s="43" t="s">
        <v>418</v>
      </c>
      <c r="D784" s="44">
        <v>3.094</v>
      </c>
      <c r="E784" s="44">
        <v>0.169</v>
      </c>
    </row>
    <row r="785" spans="1:5">
      <c r="A785" s="42" t="s">
        <v>5565</v>
      </c>
      <c r="B785" s="42" t="s">
        <v>5566</v>
      </c>
      <c r="C785" s="43" t="s">
        <v>418</v>
      </c>
      <c r="D785" s="44">
        <v>3.808</v>
      </c>
      <c r="E785" s="44">
        <v>0.208</v>
      </c>
    </row>
    <row r="786" spans="1:5">
      <c r="A786" s="42" t="s">
        <v>5567</v>
      </c>
      <c r="B786" s="42" t="s">
        <v>5568</v>
      </c>
      <c r="C786" s="43" t="s">
        <v>418</v>
      </c>
      <c r="D786" s="44">
        <v>4.76</v>
      </c>
      <c r="E786" s="44">
        <v>0.26</v>
      </c>
    </row>
    <row r="787" spans="1:5">
      <c r="A787" s="42" t="s">
        <v>837</v>
      </c>
      <c r="B787" s="42" t="s">
        <v>5569</v>
      </c>
      <c r="C787" s="43" t="s">
        <v>418</v>
      </c>
      <c r="D787" s="44">
        <v>1.67</v>
      </c>
      <c r="E787" s="44">
        <v>1</v>
      </c>
    </row>
    <row r="788" spans="1:5">
      <c r="A788" s="42" t="s">
        <v>5570</v>
      </c>
      <c r="B788" s="42" t="s">
        <v>5571</v>
      </c>
      <c r="C788" s="43" t="s">
        <v>418</v>
      </c>
      <c r="D788" s="44">
        <v>2.171</v>
      </c>
      <c r="E788" s="44">
        <v>1.3</v>
      </c>
    </row>
    <row r="789" spans="1:5">
      <c r="A789" s="42" t="s">
        <v>5572</v>
      </c>
      <c r="B789" s="42" t="s">
        <v>5573</v>
      </c>
      <c r="C789" s="43" t="s">
        <v>418</v>
      </c>
      <c r="D789" s="44">
        <v>2.672</v>
      </c>
      <c r="E789" s="44">
        <v>1.6</v>
      </c>
    </row>
    <row r="790" spans="1:5">
      <c r="A790" s="42" t="s">
        <v>5574</v>
      </c>
      <c r="B790" s="42" t="s">
        <v>5575</v>
      </c>
      <c r="C790" s="43" t="s">
        <v>418</v>
      </c>
      <c r="D790" s="44">
        <v>3.34</v>
      </c>
      <c r="E790" s="44">
        <v>2</v>
      </c>
    </row>
    <row r="791" spans="1:5">
      <c r="A791" s="42" t="s">
        <v>839</v>
      </c>
      <c r="B791" s="42" t="s">
        <v>5576</v>
      </c>
      <c r="C791" s="43" t="s">
        <v>418</v>
      </c>
      <c r="D791" s="44">
        <v>1.81</v>
      </c>
      <c r="E791" s="44">
        <v>2.8</v>
      </c>
    </row>
    <row r="792" spans="1:5">
      <c r="A792" s="42" t="s">
        <v>5577</v>
      </c>
      <c r="B792" s="42" t="s">
        <v>5578</v>
      </c>
      <c r="C792" s="43" t="s">
        <v>418</v>
      </c>
      <c r="D792" s="44">
        <v>2.353</v>
      </c>
      <c r="E792" s="44">
        <v>3.64</v>
      </c>
    </row>
    <row r="793" spans="1:5">
      <c r="A793" s="42" t="s">
        <v>5579</v>
      </c>
      <c r="B793" s="42" t="s">
        <v>5580</v>
      </c>
      <c r="C793" s="43" t="s">
        <v>418</v>
      </c>
      <c r="D793" s="44">
        <v>2.896</v>
      </c>
      <c r="E793" s="44">
        <v>4.48</v>
      </c>
    </row>
    <row r="794" spans="1:5">
      <c r="A794" s="42" t="s">
        <v>5581</v>
      </c>
      <c r="B794" s="42" t="s">
        <v>5582</v>
      </c>
      <c r="C794" s="43" t="s">
        <v>418</v>
      </c>
      <c r="D794" s="44">
        <v>3.62</v>
      </c>
      <c r="E794" s="44">
        <v>5.6</v>
      </c>
    </row>
    <row r="795" spans="1:5">
      <c r="A795" s="42" t="s">
        <v>841</v>
      </c>
      <c r="B795" s="42" t="s">
        <v>5583</v>
      </c>
      <c r="C795" s="43" t="s">
        <v>418</v>
      </c>
      <c r="D795" s="44">
        <v>2.63</v>
      </c>
      <c r="E795" s="44">
        <v>0.16</v>
      </c>
    </row>
    <row r="796" spans="1:5">
      <c r="A796" s="42" t="s">
        <v>5584</v>
      </c>
      <c r="B796" s="42" t="s">
        <v>5585</v>
      </c>
      <c r="C796" s="43" t="s">
        <v>418</v>
      </c>
      <c r="D796" s="44">
        <v>3.419</v>
      </c>
      <c r="E796" s="44">
        <v>0.208</v>
      </c>
    </row>
    <row r="797" spans="1:5">
      <c r="A797" s="42" t="s">
        <v>5586</v>
      </c>
      <c r="B797" s="42" t="s">
        <v>5587</v>
      </c>
      <c r="C797" s="43" t="s">
        <v>418</v>
      </c>
      <c r="D797" s="44">
        <v>4.208</v>
      </c>
      <c r="E797" s="44">
        <v>0.256</v>
      </c>
    </row>
    <row r="798" spans="1:5">
      <c r="A798" s="42" t="s">
        <v>5588</v>
      </c>
      <c r="B798" s="42" t="s">
        <v>5589</v>
      </c>
      <c r="C798" s="43" t="s">
        <v>418</v>
      </c>
      <c r="D798" s="44">
        <v>5.26</v>
      </c>
      <c r="E798" s="44">
        <v>0.32</v>
      </c>
    </row>
    <row r="799" spans="1:5">
      <c r="A799" s="42" t="s">
        <v>843</v>
      </c>
      <c r="B799" s="42" t="s">
        <v>5590</v>
      </c>
      <c r="C799" s="43" t="s">
        <v>418</v>
      </c>
      <c r="D799" s="44">
        <v>1.21</v>
      </c>
      <c r="E799" s="44">
        <v>0.9</v>
      </c>
    </row>
    <row r="800" spans="1:5">
      <c r="A800" s="42" t="s">
        <v>5591</v>
      </c>
      <c r="B800" s="42" t="s">
        <v>5592</v>
      </c>
      <c r="C800" s="43" t="s">
        <v>418</v>
      </c>
      <c r="D800" s="44">
        <v>1.573</v>
      </c>
      <c r="E800" s="44">
        <v>1.17</v>
      </c>
    </row>
    <row r="801" spans="1:5">
      <c r="A801" s="42" t="s">
        <v>5593</v>
      </c>
      <c r="B801" s="42" t="s">
        <v>5594</v>
      </c>
      <c r="C801" s="43" t="s">
        <v>418</v>
      </c>
      <c r="D801" s="44">
        <v>1.936</v>
      </c>
      <c r="E801" s="44">
        <v>1.44</v>
      </c>
    </row>
    <row r="802" spans="1:5">
      <c r="A802" s="42" t="s">
        <v>5595</v>
      </c>
      <c r="B802" s="42" t="s">
        <v>5596</v>
      </c>
      <c r="C802" s="43" t="s">
        <v>418</v>
      </c>
      <c r="D802" s="44">
        <v>2.42</v>
      </c>
      <c r="E802" s="44">
        <v>1.8</v>
      </c>
    </row>
    <row r="803" spans="1:5">
      <c r="A803" s="42" t="s">
        <v>845</v>
      </c>
      <c r="B803" s="42" t="s">
        <v>5597</v>
      </c>
      <c r="C803" s="43" t="s">
        <v>418</v>
      </c>
      <c r="D803" s="44">
        <v>1.37</v>
      </c>
      <c r="E803" s="44">
        <v>3</v>
      </c>
    </row>
    <row r="804" spans="1:5">
      <c r="A804" s="42" t="s">
        <v>5598</v>
      </c>
      <c r="B804" s="42" t="s">
        <v>5599</v>
      </c>
      <c r="C804" s="43" t="s">
        <v>418</v>
      </c>
      <c r="D804" s="44">
        <v>1.781</v>
      </c>
      <c r="E804" s="44">
        <v>3.9</v>
      </c>
    </row>
    <row r="805" spans="1:5">
      <c r="A805" s="42" t="s">
        <v>5600</v>
      </c>
      <c r="B805" s="42" t="s">
        <v>5601</v>
      </c>
      <c r="C805" s="43" t="s">
        <v>418</v>
      </c>
      <c r="D805" s="44">
        <v>2.192</v>
      </c>
      <c r="E805" s="44">
        <v>4.8</v>
      </c>
    </row>
    <row r="806" spans="1:5">
      <c r="A806" s="42" t="s">
        <v>5602</v>
      </c>
      <c r="B806" s="42" t="s">
        <v>5603</v>
      </c>
      <c r="C806" s="43" t="s">
        <v>418</v>
      </c>
      <c r="D806" s="44">
        <v>2.74</v>
      </c>
      <c r="E806" s="44">
        <v>6</v>
      </c>
    </row>
    <row r="807" spans="1:5">
      <c r="A807" s="42" t="s">
        <v>847</v>
      </c>
      <c r="B807" s="42" t="s">
        <v>5604</v>
      </c>
      <c r="C807" s="43" t="s">
        <v>418</v>
      </c>
      <c r="D807" s="44">
        <v>2.17</v>
      </c>
      <c r="E807" s="44">
        <v>0.11</v>
      </c>
    </row>
    <row r="808" spans="1:5">
      <c r="A808" s="42" t="s">
        <v>5605</v>
      </c>
      <c r="B808" s="42" t="s">
        <v>5606</v>
      </c>
      <c r="C808" s="43" t="s">
        <v>418</v>
      </c>
      <c r="D808" s="44">
        <v>2.821</v>
      </c>
      <c r="E808" s="44">
        <v>0.143</v>
      </c>
    </row>
    <row r="809" spans="1:5">
      <c r="A809" s="42" t="s">
        <v>5607</v>
      </c>
      <c r="B809" s="42" t="s">
        <v>5608</v>
      </c>
      <c r="C809" s="43" t="s">
        <v>418</v>
      </c>
      <c r="D809" s="44">
        <v>3.472</v>
      </c>
      <c r="E809" s="44">
        <v>0.176</v>
      </c>
    </row>
    <row r="810" spans="1:5">
      <c r="A810" s="42" t="s">
        <v>5609</v>
      </c>
      <c r="B810" s="42" t="s">
        <v>5610</v>
      </c>
      <c r="C810" s="43" t="s">
        <v>418</v>
      </c>
      <c r="D810" s="44">
        <v>4.34</v>
      </c>
      <c r="E810" s="44">
        <v>0.22</v>
      </c>
    </row>
    <row r="811" spans="1:5">
      <c r="A811" s="42" t="s">
        <v>849</v>
      </c>
      <c r="B811" s="42" t="s">
        <v>5569</v>
      </c>
      <c r="C811" s="43" t="s">
        <v>418</v>
      </c>
      <c r="D811" s="44">
        <v>1.57</v>
      </c>
      <c r="E811" s="44">
        <v>0.9</v>
      </c>
    </row>
    <row r="812" spans="1:5">
      <c r="A812" s="42" t="s">
        <v>5611</v>
      </c>
      <c r="B812" s="42" t="s">
        <v>5571</v>
      </c>
      <c r="C812" s="43" t="s">
        <v>418</v>
      </c>
      <c r="D812" s="44">
        <v>2.041</v>
      </c>
      <c r="E812" s="44">
        <v>1.17</v>
      </c>
    </row>
    <row r="813" spans="1:5">
      <c r="A813" s="42" t="s">
        <v>5612</v>
      </c>
      <c r="B813" s="42" t="s">
        <v>5573</v>
      </c>
      <c r="C813" s="43" t="s">
        <v>418</v>
      </c>
      <c r="D813" s="44">
        <v>2.512</v>
      </c>
      <c r="E813" s="44">
        <v>1.44</v>
      </c>
    </row>
    <row r="814" spans="1:5">
      <c r="A814" s="42" t="s">
        <v>5613</v>
      </c>
      <c r="B814" s="42" t="s">
        <v>5575</v>
      </c>
      <c r="C814" s="43" t="s">
        <v>418</v>
      </c>
      <c r="D814" s="44">
        <v>3.14</v>
      </c>
      <c r="E814" s="44">
        <v>1.8</v>
      </c>
    </row>
    <row r="815" spans="1:5">
      <c r="A815" s="42" t="s">
        <v>851</v>
      </c>
      <c r="B815" s="42" t="s">
        <v>5576</v>
      </c>
      <c r="C815" s="43" t="s">
        <v>418</v>
      </c>
      <c r="D815" s="44">
        <v>1.74</v>
      </c>
      <c r="E815" s="44">
        <v>3.2</v>
      </c>
    </row>
    <row r="816" spans="1:5">
      <c r="A816" s="42" t="s">
        <v>5614</v>
      </c>
      <c r="B816" s="42" t="s">
        <v>5578</v>
      </c>
      <c r="C816" s="43" t="s">
        <v>418</v>
      </c>
      <c r="D816" s="44">
        <v>2.262</v>
      </c>
      <c r="E816" s="44">
        <v>4.16</v>
      </c>
    </row>
    <row r="817" spans="1:5">
      <c r="A817" s="42" t="s">
        <v>5615</v>
      </c>
      <c r="B817" s="42" t="s">
        <v>5580</v>
      </c>
      <c r="C817" s="43" t="s">
        <v>418</v>
      </c>
      <c r="D817" s="44">
        <v>2.784</v>
      </c>
      <c r="E817" s="44">
        <v>5.12</v>
      </c>
    </row>
    <row r="818" spans="1:5">
      <c r="A818" s="42" t="s">
        <v>5616</v>
      </c>
      <c r="B818" s="42" t="s">
        <v>5582</v>
      </c>
      <c r="C818" s="43" t="s">
        <v>418</v>
      </c>
      <c r="D818" s="44">
        <v>3.48</v>
      </c>
      <c r="E818" s="44">
        <v>6.4</v>
      </c>
    </row>
    <row r="819" spans="1:5">
      <c r="A819" s="42" t="s">
        <v>853</v>
      </c>
      <c r="B819" s="42" t="s">
        <v>5583</v>
      </c>
      <c r="C819" s="43" t="s">
        <v>418</v>
      </c>
      <c r="D819" s="44">
        <v>2.53</v>
      </c>
      <c r="E819" s="44">
        <v>0.16</v>
      </c>
    </row>
    <row r="820" spans="1:5">
      <c r="A820" s="42" t="s">
        <v>5617</v>
      </c>
      <c r="B820" s="42" t="s">
        <v>5585</v>
      </c>
      <c r="C820" s="43" t="s">
        <v>418</v>
      </c>
      <c r="D820" s="44">
        <v>3.289</v>
      </c>
      <c r="E820" s="44">
        <v>0.208</v>
      </c>
    </row>
    <row r="821" spans="1:5">
      <c r="A821" s="42" t="s">
        <v>5618</v>
      </c>
      <c r="B821" s="42" t="s">
        <v>5587</v>
      </c>
      <c r="C821" s="43" t="s">
        <v>418</v>
      </c>
      <c r="D821" s="44">
        <v>4.048</v>
      </c>
      <c r="E821" s="44">
        <v>0.256</v>
      </c>
    </row>
    <row r="822" spans="1:5">
      <c r="A822" s="42" t="s">
        <v>5619</v>
      </c>
      <c r="B822" s="42" t="s">
        <v>5589</v>
      </c>
      <c r="C822" s="43" t="s">
        <v>418</v>
      </c>
      <c r="D822" s="44">
        <v>5.06</v>
      </c>
      <c r="E822" s="44">
        <v>0.32</v>
      </c>
    </row>
    <row r="823" spans="1:5">
      <c r="A823" s="42" t="s">
        <v>855</v>
      </c>
      <c r="B823" s="42" t="s">
        <v>5620</v>
      </c>
      <c r="C823" s="43" t="s">
        <v>418</v>
      </c>
      <c r="D823" s="44">
        <v>2.38</v>
      </c>
      <c r="E823" s="44">
        <v>1.6</v>
      </c>
    </row>
    <row r="824" spans="1:5">
      <c r="A824" s="42" t="s">
        <v>5621</v>
      </c>
      <c r="B824" s="42" t="s">
        <v>5622</v>
      </c>
      <c r="C824" s="43" t="s">
        <v>418</v>
      </c>
      <c r="D824" s="44">
        <v>3.094</v>
      </c>
      <c r="E824" s="44">
        <v>2.08</v>
      </c>
    </row>
    <row r="825" spans="1:5">
      <c r="A825" s="42" t="s">
        <v>5623</v>
      </c>
      <c r="B825" s="42" t="s">
        <v>5624</v>
      </c>
      <c r="C825" s="43" t="s">
        <v>418</v>
      </c>
      <c r="D825" s="44">
        <v>3.808</v>
      </c>
      <c r="E825" s="44">
        <v>2.56</v>
      </c>
    </row>
    <row r="826" spans="1:5">
      <c r="A826" s="42" t="s">
        <v>5625</v>
      </c>
      <c r="B826" s="42" t="s">
        <v>5626</v>
      </c>
      <c r="C826" s="43" t="s">
        <v>418</v>
      </c>
      <c r="D826" s="44">
        <v>4.76</v>
      </c>
      <c r="E826" s="44">
        <v>3.2</v>
      </c>
    </row>
    <row r="827" spans="1:5">
      <c r="A827" s="42" t="s">
        <v>857</v>
      </c>
      <c r="B827" s="42" t="s">
        <v>5627</v>
      </c>
      <c r="C827" s="43" t="s">
        <v>418</v>
      </c>
      <c r="D827" s="44">
        <v>2.55</v>
      </c>
      <c r="E827" s="44">
        <v>3.6</v>
      </c>
    </row>
    <row r="828" spans="1:5">
      <c r="A828" s="42" t="s">
        <v>5628</v>
      </c>
      <c r="B828" s="42" t="s">
        <v>5629</v>
      </c>
      <c r="C828" s="43" t="s">
        <v>418</v>
      </c>
      <c r="D828" s="44">
        <v>3.315</v>
      </c>
      <c r="E828" s="44">
        <v>4.68</v>
      </c>
    </row>
    <row r="829" spans="1:5">
      <c r="A829" s="42" t="s">
        <v>5630</v>
      </c>
      <c r="B829" s="42" t="s">
        <v>5631</v>
      </c>
      <c r="C829" s="43" t="s">
        <v>418</v>
      </c>
      <c r="D829" s="44">
        <v>4.08</v>
      </c>
      <c r="E829" s="44">
        <v>5.76</v>
      </c>
    </row>
    <row r="830" spans="1:5">
      <c r="A830" s="42" t="s">
        <v>5632</v>
      </c>
      <c r="B830" s="42" t="s">
        <v>5633</v>
      </c>
      <c r="C830" s="43" t="s">
        <v>418</v>
      </c>
      <c r="D830" s="44">
        <v>5.1</v>
      </c>
      <c r="E830" s="44">
        <v>7.2</v>
      </c>
    </row>
    <row r="831" spans="1:5">
      <c r="A831" s="42" t="s">
        <v>859</v>
      </c>
      <c r="B831" s="42" t="s">
        <v>5634</v>
      </c>
      <c r="C831" s="43" t="s">
        <v>418</v>
      </c>
      <c r="D831" s="44">
        <v>3.33</v>
      </c>
      <c r="E831" s="44">
        <v>0.25</v>
      </c>
    </row>
    <row r="832" spans="1:5">
      <c r="A832" s="42" t="s">
        <v>5635</v>
      </c>
      <c r="B832" s="42" t="s">
        <v>5636</v>
      </c>
      <c r="C832" s="43" t="s">
        <v>418</v>
      </c>
      <c r="D832" s="44">
        <v>4.329</v>
      </c>
      <c r="E832" s="44">
        <v>0.325</v>
      </c>
    </row>
    <row r="833" spans="1:5">
      <c r="A833" s="42" t="s">
        <v>5637</v>
      </c>
      <c r="B833" s="42" t="s">
        <v>5638</v>
      </c>
      <c r="C833" s="43" t="s">
        <v>418</v>
      </c>
      <c r="D833" s="44">
        <v>5.328</v>
      </c>
      <c r="E833" s="44">
        <v>0.4</v>
      </c>
    </row>
    <row r="834" spans="1:5">
      <c r="A834" s="42" t="s">
        <v>5639</v>
      </c>
      <c r="B834" s="42" t="s">
        <v>5640</v>
      </c>
      <c r="C834" s="43" t="s">
        <v>418</v>
      </c>
      <c r="D834" s="44">
        <v>6.66</v>
      </c>
      <c r="E834" s="44">
        <v>0.5</v>
      </c>
    </row>
    <row r="835" spans="1:5">
      <c r="A835" s="42" t="s">
        <v>861</v>
      </c>
      <c r="B835" s="42" t="s">
        <v>5641</v>
      </c>
      <c r="C835" s="43" t="s">
        <v>418</v>
      </c>
      <c r="D835" s="44">
        <v>2.54</v>
      </c>
      <c r="E835" s="44">
        <v>1.6</v>
      </c>
    </row>
    <row r="836" spans="1:5">
      <c r="A836" s="42" t="s">
        <v>5642</v>
      </c>
      <c r="B836" s="42" t="s">
        <v>5643</v>
      </c>
      <c r="C836" s="43" t="s">
        <v>418</v>
      </c>
      <c r="D836" s="44">
        <v>3.302</v>
      </c>
      <c r="E836" s="44">
        <v>2.08</v>
      </c>
    </row>
    <row r="837" spans="1:5">
      <c r="A837" s="42" t="s">
        <v>5644</v>
      </c>
      <c r="B837" s="42" t="s">
        <v>5645</v>
      </c>
      <c r="C837" s="43" t="s">
        <v>418</v>
      </c>
      <c r="D837" s="44">
        <v>4.064</v>
      </c>
      <c r="E837" s="44">
        <v>2.56</v>
      </c>
    </row>
    <row r="838" spans="1:5">
      <c r="A838" s="42" t="s">
        <v>5646</v>
      </c>
      <c r="B838" s="42" t="s">
        <v>5647</v>
      </c>
      <c r="C838" s="43" t="s">
        <v>418</v>
      </c>
      <c r="D838" s="44">
        <v>5.08</v>
      </c>
      <c r="E838" s="44">
        <v>3.2</v>
      </c>
    </row>
    <row r="839" spans="1:5">
      <c r="A839" s="42" t="s">
        <v>863</v>
      </c>
      <c r="B839" s="42" t="s">
        <v>5648</v>
      </c>
      <c r="C839" s="43" t="s">
        <v>418</v>
      </c>
      <c r="D839" s="44">
        <v>2.81</v>
      </c>
      <c r="E839" s="44">
        <v>4.3</v>
      </c>
    </row>
    <row r="840" spans="1:5">
      <c r="A840" s="42" t="s">
        <v>5649</v>
      </c>
      <c r="B840" s="42" t="s">
        <v>5650</v>
      </c>
      <c r="C840" s="43" t="s">
        <v>418</v>
      </c>
      <c r="D840" s="44">
        <v>3.653</v>
      </c>
      <c r="E840" s="44">
        <v>5.59</v>
      </c>
    </row>
    <row r="841" spans="1:5">
      <c r="A841" s="42" t="s">
        <v>5651</v>
      </c>
      <c r="B841" s="42" t="s">
        <v>5652</v>
      </c>
      <c r="C841" s="43" t="s">
        <v>418</v>
      </c>
      <c r="D841" s="44">
        <v>4.496</v>
      </c>
      <c r="E841" s="44">
        <v>6.88</v>
      </c>
    </row>
    <row r="842" spans="1:5">
      <c r="A842" s="42" t="s">
        <v>5653</v>
      </c>
      <c r="B842" s="42" t="s">
        <v>5654</v>
      </c>
      <c r="C842" s="43" t="s">
        <v>418</v>
      </c>
      <c r="D842" s="44">
        <v>5.62</v>
      </c>
      <c r="E842" s="44">
        <v>8.6</v>
      </c>
    </row>
    <row r="843" spans="1:5">
      <c r="A843" s="42" t="s">
        <v>865</v>
      </c>
      <c r="B843" s="42" t="s">
        <v>5655</v>
      </c>
      <c r="C843" s="43" t="s">
        <v>418</v>
      </c>
      <c r="D843" s="44">
        <v>2.88</v>
      </c>
      <c r="E843" s="44">
        <v>0.2</v>
      </c>
    </row>
    <row r="844" spans="1:5">
      <c r="A844" s="42" t="s">
        <v>5656</v>
      </c>
      <c r="B844" s="42" t="s">
        <v>5657</v>
      </c>
      <c r="C844" s="43" t="s">
        <v>418</v>
      </c>
      <c r="D844" s="44">
        <v>3.744</v>
      </c>
      <c r="E844" s="44">
        <v>0.26</v>
      </c>
    </row>
    <row r="845" spans="1:5">
      <c r="A845" s="42" t="s">
        <v>5658</v>
      </c>
      <c r="B845" s="42" t="s">
        <v>5659</v>
      </c>
      <c r="C845" s="43" t="s">
        <v>418</v>
      </c>
      <c r="D845" s="44">
        <v>4.608</v>
      </c>
      <c r="E845" s="44">
        <v>0.32</v>
      </c>
    </row>
    <row r="846" spans="1:5">
      <c r="A846" s="42" t="s">
        <v>5660</v>
      </c>
      <c r="B846" s="42" t="s">
        <v>5661</v>
      </c>
      <c r="C846" s="43" t="s">
        <v>418</v>
      </c>
      <c r="D846" s="44">
        <v>5.76</v>
      </c>
      <c r="E846" s="44">
        <v>0.4</v>
      </c>
    </row>
    <row r="847" spans="1:5">
      <c r="A847" s="42" t="s">
        <v>867</v>
      </c>
      <c r="B847" s="42" t="s">
        <v>5569</v>
      </c>
      <c r="C847" s="43" t="s">
        <v>418</v>
      </c>
      <c r="D847" s="44">
        <v>3.3</v>
      </c>
      <c r="E847" s="44">
        <v>1.8</v>
      </c>
    </row>
    <row r="848" spans="1:5">
      <c r="A848" s="42" t="s">
        <v>5662</v>
      </c>
      <c r="B848" s="42" t="s">
        <v>5571</v>
      </c>
      <c r="C848" s="43" t="s">
        <v>418</v>
      </c>
      <c r="D848" s="44">
        <v>4.29</v>
      </c>
      <c r="E848" s="44">
        <v>2.34</v>
      </c>
    </row>
    <row r="849" spans="1:5">
      <c r="A849" s="42" t="s">
        <v>5663</v>
      </c>
      <c r="B849" s="42" t="s">
        <v>5573</v>
      </c>
      <c r="C849" s="43" t="s">
        <v>418</v>
      </c>
      <c r="D849" s="44">
        <v>5.28</v>
      </c>
      <c r="E849" s="44">
        <v>2.88</v>
      </c>
    </row>
    <row r="850" spans="1:5">
      <c r="A850" s="42" t="s">
        <v>5664</v>
      </c>
      <c r="B850" s="42" t="s">
        <v>5575</v>
      </c>
      <c r="C850" s="43" t="s">
        <v>418</v>
      </c>
      <c r="D850" s="44">
        <v>6.6</v>
      </c>
      <c r="E850" s="44">
        <v>3.6</v>
      </c>
    </row>
    <row r="851" spans="1:5">
      <c r="A851" s="42" t="s">
        <v>869</v>
      </c>
      <c r="B851" s="42" t="s">
        <v>5576</v>
      </c>
      <c r="C851" s="43" t="s">
        <v>418</v>
      </c>
      <c r="D851" s="44">
        <v>3.7</v>
      </c>
      <c r="E851" s="44">
        <v>4.6</v>
      </c>
    </row>
    <row r="852" spans="1:5">
      <c r="A852" s="42" t="s">
        <v>5665</v>
      </c>
      <c r="B852" s="42" t="s">
        <v>5578</v>
      </c>
      <c r="C852" s="43" t="s">
        <v>418</v>
      </c>
      <c r="D852" s="44">
        <v>4.81</v>
      </c>
      <c r="E852" s="44">
        <v>5.98</v>
      </c>
    </row>
    <row r="853" spans="1:5">
      <c r="A853" s="42" t="s">
        <v>5666</v>
      </c>
      <c r="B853" s="42" t="s">
        <v>5580</v>
      </c>
      <c r="C853" s="43" t="s">
        <v>418</v>
      </c>
      <c r="D853" s="44">
        <v>5.92</v>
      </c>
      <c r="E853" s="44">
        <v>7.36</v>
      </c>
    </row>
    <row r="854" spans="1:5">
      <c r="A854" s="42" t="s">
        <v>5667</v>
      </c>
      <c r="B854" s="42" t="s">
        <v>5582</v>
      </c>
      <c r="C854" s="43" t="s">
        <v>418</v>
      </c>
      <c r="D854" s="44">
        <v>7.4</v>
      </c>
      <c r="E854" s="44">
        <v>9.2</v>
      </c>
    </row>
    <row r="855" spans="1:5">
      <c r="A855" s="42" t="s">
        <v>871</v>
      </c>
      <c r="B855" s="42" t="s">
        <v>5583</v>
      </c>
      <c r="C855" s="43" t="s">
        <v>418</v>
      </c>
      <c r="D855" s="44">
        <v>3.75</v>
      </c>
      <c r="E855" s="44">
        <v>0.3</v>
      </c>
    </row>
    <row r="856" spans="1:5">
      <c r="A856" s="42" t="s">
        <v>5668</v>
      </c>
      <c r="B856" s="42" t="s">
        <v>5585</v>
      </c>
      <c r="C856" s="43" t="s">
        <v>418</v>
      </c>
      <c r="D856" s="44">
        <v>4.875</v>
      </c>
      <c r="E856" s="44">
        <v>0.39</v>
      </c>
    </row>
    <row r="857" spans="1:5">
      <c r="A857" s="42" t="s">
        <v>5669</v>
      </c>
      <c r="B857" s="42" t="s">
        <v>5587</v>
      </c>
      <c r="C857" s="43" t="s">
        <v>418</v>
      </c>
      <c r="D857" s="44">
        <v>6</v>
      </c>
      <c r="E857" s="44">
        <v>0.48</v>
      </c>
    </row>
    <row r="858" spans="1:5">
      <c r="A858" s="42" t="s">
        <v>5670</v>
      </c>
      <c r="B858" s="42" t="s">
        <v>5589</v>
      </c>
      <c r="C858" s="43" t="s">
        <v>418</v>
      </c>
      <c r="D858" s="44">
        <v>7.5</v>
      </c>
      <c r="E858" s="44">
        <v>0.6</v>
      </c>
    </row>
    <row r="859" spans="1:5">
      <c r="A859" s="42" t="s">
        <v>873</v>
      </c>
      <c r="B859" s="42" t="s">
        <v>5620</v>
      </c>
      <c r="C859" s="43" t="s">
        <v>418</v>
      </c>
      <c r="D859" s="44">
        <v>0.94</v>
      </c>
      <c r="E859" s="44">
        <v>0.6</v>
      </c>
    </row>
    <row r="860" spans="1:5">
      <c r="A860" s="42" t="s">
        <v>5671</v>
      </c>
      <c r="B860" s="42" t="s">
        <v>5622</v>
      </c>
      <c r="C860" s="43" t="s">
        <v>418</v>
      </c>
      <c r="D860" s="44">
        <v>1.222</v>
      </c>
      <c r="E860" s="44">
        <v>0.78</v>
      </c>
    </row>
    <row r="861" spans="1:5">
      <c r="A861" s="42" t="s">
        <v>5672</v>
      </c>
      <c r="B861" s="42" t="s">
        <v>5624</v>
      </c>
      <c r="C861" s="43" t="s">
        <v>418</v>
      </c>
      <c r="D861" s="44">
        <v>1.504</v>
      </c>
      <c r="E861" s="44">
        <v>0.96</v>
      </c>
    </row>
    <row r="862" spans="1:5">
      <c r="A862" s="42" t="s">
        <v>5673</v>
      </c>
      <c r="B862" s="42" t="s">
        <v>5626</v>
      </c>
      <c r="C862" s="43" t="s">
        <v>418</v>
      </c>
      <c r="D862" s="44">
        <v>1.88</v>
      </c>
      <c r="E862" s="44">
        <v>1.2</v>
      </c>
    </row>
    <row r="863" spans="1:5">
      <c r="A863" s="42" t="s">
        <v>875</v>
      </c>
      <c r="B863" s="42" t="s">
        <v>5627</v>
      </c>
      <c r="C863" s="43" t="s">
        <v>418</v>
      </c>
      <c r="D863" s="44">
        <v>1.11</v>
      </c>
      <c r="E863" s="44">
        <v>1.63</v>
      </c>
    </row>
    <row r="864" spans="1:5">
      <c r="A864" s="42" t="s">
        <v>5674</v>
      </c>
      <c r="B864" s="42" t="s">
        <v>5629</v>
      </c>
      <c r="C864" s="43" t="s">
        <v>418</v>
      </c>
      <c r="D864" s="44">
        <v>1.443</v>
      </c>
      <c r="E864" s="44">
        <v>2.119</v>
      </c>
    </row>
    <row r="865" spans="1:5">
      <c r="A865" s="42" t="s">
        <v>5675</v>
      </c>
      <c r="B865" s="42" t="s">
        <v>5631</v>
      </c>
      <c r="C865" s="43" t="s">
        <v>418</v>
      </c>
      <c r="D865" s="44">
        <v>1.776</v>
      </c>
      <c r="E865" s="44">
        <v>2.608</v>
      </c>
    </row>
    <row r="866" spans="1:5">
      <c r="A866" s="42" t="s">
        <v>5676</v>
      </c>
      <c r="B866" s="42" t="s">
        <v>5633</v>
      </c>
      <c r="C866" s="43" t="s">
        <v>418</v>
      </c>
      <c r="D866" s="44">
        <v>2.22</v>
      </c>
      <c r="E866" s="44">
        <v>3.26</v>
      </c>
    </row>
    <row r="867" spans="1:5">
      <c r="A867" s="42" t="s">
        <v>877</v>
      </c>
      <c r="B867" s="42" t="s">
        <v>5634</v>
      </c>
      <c r="C867" s="43" t="s">
        <v>418</v>
      </c>
      <c r="D867" s="44">
        <v>2.11</v>
      </c>
      <c r="E867" s="44">
        <v>0.07</v>
      </c>
    </row>
    <row r="868" spans="1:5">
      <c r="A868" s="42" t="s">
        <v>5677</v>
      </c>
      <c r="B868" s="42" t="s">
        <v>5636</v>
      </c>
      <c r="C868" s="43" t="s">
        <v>418</v>
      </c>
      <c r="D868" s="44">
        <v>2.743</v>
      </c>
      <c r="E868" s="44">
        <v>0.091</v>
      </c>
    </row>
    <row r="869" spans="1:5">
      <c r="A869" s="42" t="s">
        <v>5678</v>
      </c>
      <c r="B869" s="42" t="s">
        <v>5638</v>
      </c>
      <c r="C869" s="43" t="s">
        <v>418</v>
      </c>
      <c r="D869" s="44">
        <v>3.376</v>
      </c>
      <c r="E869" s="44">
        <v>0.112</v>
      </c>
    </row>
    <row r="870" spans="1:5">
      <c r="A870" s="42" t="s">
        <v>5679</v>
      </c>
      <c r="B870" s="42" t="s">
        <v>5640</v>
      </c>
      <c r="C870" s="43" t="s">
        <v>418</v>
      </c>
      <c r="D870" s="44">
        <v>4.22</v>
      </c>
      <c r="E870" s="44">
        <v>0.14</v>
      </c>
    </row>
    <row r="871" spans="1:5">
      <c r="A871" s="42" t="s">
        <v>879</v>
      </c>
      <c r="B871" s="42" t="s">
        <v>5680</v>
      </c>
      <c r="C871" s="43" t="s">
        <v>418</v>
      </c>
      <c r="D871" s="44">
        <v>1</v>
      </c>
      <c r="E871" s="44">
        <v>0.7</v>
      </c>
    </row>
    <row r="872" spans="1:5">
      <c r="A872" s="42" t="s">
        <v>5681</v>
      </c>
      <c r="B872" s="42" t="s">
        <v>5682</v>
      </c>
      <c r="C872" s="43" t="s">
        <v>418</v>
      </c>
      <c r="D872" s="44">
        <v>1.3</v>
      </c>
      <c r="E872" s="44">
        <v>0.91</v>
      </c>
    </row>
    <row r="873" spans="1:5">
      <c r="A873" s="42" t="s">
        <v>5683</v>
      </c>
      <c r="B873" s="42" t="s">
        <v>5684</v>
      </c>
      <c r="C873" s="43" t="s">
        <v>418</v>
      </c>
      <c r="D873" s="44">
        <v>1.6</v>
      </c>
      <c r="E873" s="44">
        <v>1.12</v>
      </c>
    </row>
    <row r="874" spans="1:5">
      <c r="A874" s="42" t="s">
        <v>5685</v>
      </c>
      <c r="B874" s="42" t="s">
        <v>5686</v>
      </c>
      <c r="C874" s="43" t="s">
        <v>418</v>
      </c>
      <c r="D874" s="44">
        <v>2</v>
      </c>
      <c r="E874" s="44">
        <v>1.4</v>
      </c>
    </row>
    <row r="875" spans="1:5">
      <c r="A875" s="42" t="s">
        <v>881</v>
      </c>
      <c r="B875" s="42" t="s">
        <v>5687</v>
      </c>
      <c r="C875" s="43" t="s">
        <v>418</v>
      </c>
      <c r="D875" s="44">
        <v>1.19</v>
      </c>
      <c r="E875" s="44">
        <v>1.93</v>
      </c>
    </row>
    <row r="876" spans="1:5">
      <c r="A876" s="42" t="s">
        <v>5688</v>
      </c>
      <c r="B876" s="42" t="s">
        <v>5689</v>
      </c>
      <c r="C876" s="43" t="s">
        <v>418</v>
      </c>
      <c r="D876" s="44">
        <v>1.547</v>
      </c>
      <c r="E876" s="44">
        <v>2.509</v>
      </c>
    </row>
    <row r="877" spans="1:5">
      <c r="A877" s="42" t="s">
        <v>5690</v>
      </c>
      <c r="B877" s="42" t="s">
        <v>5691</v>
      </c>
      <c r="C877" s="43" t="s">
        <v>418</v>
      </c>
      <c r="D877" s="44">
        <v>1.904</v>
      </c>
      <c r="E877" s="44">
        <v>3.088</v>
      </c>
    </row>
    <row r="878" spans="1:5">
      <c r="A878" s="42" t="s">
        <v>5692</v>
      </c>
      <c r="B878" s="42" t="s">
        <v>5693</v>
      </c>
      <c r="C878" s="43" t="s">
        <v>418</v>
      </c>
      <c r="D878" s="44">
        <v>2.38</v>
      </c>
      <c r="E878" s="44">
        <v>3.86</v>
      </c>
    </row>
    <row r="879" spans="1:5">
      <c r="A879" s="42" t="s">
        <v>883</v>
      </c>
      <c r="B879" s="42" t="s">
        <v>5694</v>
      </c>
      <c r="C879" s="43" t="s">
        <v>418</v>
      </c>
      <c r="D879" s="44">
        <v>2.18</v>
      </c>
      <c r="E879" s="44">
        <v>0.08</v>
      </c>
    </row>
    <row r="880" spans="1:5">
      <c r="A880" s="42" t="s">
        <v>5695</v>
      </c>
      <c r="B880" s="42" t="s">
        <v>5696</v>
      </c>
      <c r="C880" s="43" t="s">
        <v>418</v>
      </c>
      <c r="D880" s="44">
        <v>2.834</v>
      </c>
      <c r="E880" s="44">
        <v>0.104</v>
      </c>
    </row>
    <row r="881" spans="1:5">
      <c r="A881" s="42" t="s">
        <v>5697</v>
      </c>
      <c r="B881" s="42" t="s">
        <v>5698</v>
      </c>
      <c r="C881" s="43" t="s">
        <v>418</v>
      </c>
      <c r="D881" s="44">
        <v>3.488</v>
      </c>
      <c r="E881" s="44">
        <v>0.128</v>
      </c>
    </row>
    <row r="882" spans="1:5">
      <c r="A882" s="42" t="s">
        <v>5699</v>
      </c>
      <c r="B882" s="42" t="s">
        <v>5700</v>
      </c>
      <c r="C882" s="43" t="s">
        <v>418</v>
      </c>
      <c r="D882" s="44">
        <v>4.36</v>
      </c>
      <c r="E882" s="44">
        <v>0.16</v>
      </c>
    </row>
    <row r="883" spans="1:5">
      <c r="A883" s="42" t="s">
        <v>885</v>
      </c>
      <c r="B883" s="42" t="s">
        <v>5701</v>
      </c>
      <c r="C883" s="43" t="s">
        <v>418</v>
      </c>
      <c r="D883" s="44">
        <v>1.18</v>
      </c>
      <c r="E883" s="44">
        <v>0.7</v>
      </c>
    </row>
    <row r="884" spans="1:5">
      <c r="A884" s="42" t="s">
        <v>5702</v>
      </c>
      <c r="B884" s="42" t="s">
        <v>5703</v>
      </c>
      <c r="C884" s="43" t="s">
        <v>418</v>
      </c>
      <c r="D884" s="44">
        <v>1.534</v>
      </c>
      <c r="E884" s="44">
        <v>0.91</v>
      </c>
    </row>
    <row r="885" spans="1:5">
      <c r="A885" s="42" t="s">
        <v>5704</v>
      </c>
      <c r="B885" s="42" t="s">
        <v>5705</v>
      </c>
      <c r="C885" s="43" t="s">
        <v>418</v>
      </c>
      <c r="D885" s="44">
        <v>1.888</v>
      </c>
      <c r="E885" s="44">
        <v>1.12</v>
      </c>
    </row>
    <row r="886" spans="1:5">
      <c r="A886" s="42" t="s">
        <v>5706</v>
      </c>
      <c r="B886" s="42" t="s">
        <v>5707</v>
      </c>
      <c r="C886" s="43" t="s">
        <v>418</v>
      </c>
      <c r="D886" s="44">
        <v>2.36</v>
      </c>
      <c r="E886" s="44">
        <v>1.4</v>
      </c>
    </row>
    <row r="887" spans="1:5">
      <c r="A887" s="42" t="s">
        <v>887</v>
      </c>
      <c r="B887" s="42" t="s">
        <v>5708</v>
      </c>
      <c r="C887" s="43" t="s">
        <v>418</v>
      </c>
      <c r="D887" s="44">
        <v>1.37</v>
      </c>
      <c r="E887" s="44">
        <v>1.93</v>
      </c>
    </row>
    <row r="888" spans="1:5">
      <c r="A888" s="42" t="s">
        <v>5709</v>
      </c>
      <c r="B888" s="42" t="s">
        <v>5710</v>
      </c>
      <c r="C888" s="43" t="s">
        <v>418</v>
      </c>
      <c r="D888" s="44">
        <v>1.781</v>
      </c>
      <c r="E888" s="44">
        <v>2.509</v>
      </c>
    </row>
    <row r="889" spans="1:5">
      <c r="A889" s="42" t="s">
        <v>5711</v>
      </c>
      <c r="B889" s="42" t="s">
        <v>5712</v>
      </c>
      <c r="C889" s="43" t="s">
        <v>418</v>
      </c>
      <c r="D889" s="44">
        <v>2.192</v>
      </c>
      <c r="E889" s="44">
        <v>3.088</v>
      </c>
    </row>
    <row r="890" spans="1:5">
      <c r="A890" s="42" t="s">
        <v>5713</v>
      </c>
      <c r="B890" s="42" t="s">
        <v>5714</v>
      </c>
      <c r="C890" s="43" t="s">
        <v>418</v>
      </c>
      <c r="D890" s="44">
        <v>2.74</v>
      </c>
      <c r="E890" s="44">
        <v>3.86</v>
      </c>
    </row>
    <row r="891" spans="1:5">
      <c r="A891" s="42" t="s">
        <v>889</v>
      </c>
      <c r="B891" s="42" t="s">
        <v>5715</v>
      </c>
      <c r="C891" s="43" t="s">
        <v>418</v>
      </c>
      <c r="D891" s="44">
        <v>2.35</v>
      </c>
      <c r="E891" s="44">
        <v>0.1</v>
      </c>
    </row>
    <row r="892" spans="1:5">
      <c r="A892" s="42" t="s">
        <v>5716</v>
      </c>
      <c r="B892" s="42" t="s">
        <v>5717</v>
      </c>
      <c r="C892" s="43" t="s">
        <v>418</v>
      </c>
      <c r="D892" s="44">
        <v>3.055</v>
      </c>
      <c r="E892" s="44">
        <v>0.13</v>
      </c>
    </row>
    <row r="893" spans="1:5">
      <c r="A893" s="42" t="s">
        <v>5718</v>
      </c>
      <c r="B893" s="42" t="s">
        <v>5719</v>
      </c>
      <c r="C893" s="43" t="s">
        <v>418</v>
      </c>
      <c r="D893" s="44">
        <v>3.76</v>
      </c>
      <c r="E893" s="44">
        <v>0.16</v>
      </c>
    </row>
    <row r="894" spans="1:5">
      <c r="A894" s="42" t="s">
        <v>5720</v>
      </c>
      <c r="B894" s="42" t="s">
        <v>5721</v>
      </c>
      <c r="C894" s="43" t="s">
        <v>418</v>
      </c>
      <c r="D894" s="44">
        <v>4.7</v>
      </c>
      <c r="E894" s="44">
        <v>0.2</v>
      </c>
    </row>
    <row r="895" spans="1:5">
      <c r="A895" s="42" t="s">
        <v>891</v>
      </c>
      <c r="B895" s="42" t="s">
        <v>5722</v>
      </c>
      <c r="C895" s="43" t="s">
        <v>305</v>
      </c>
      <c r="D895" s="44">
        <v>0.4</v>
      </c>
      <c r="E895" s="44">
        <v>0.2</v>
      </c>
    </row>
    <row r="896" spans="1:5">
      <c r="A896" s="42" t="s">
        <v>5723</v>
      </c>
      <c r="B896" s="42" t="s">
        <v>5724</v>
      </c>
      <c r="C896" s="43" t="s">
        <v>305</v>
      </c>
      <c r="D896" s="44">
        <v>0.52</v>
      </c>
      <c r="E896" s="44">
        <v>0.26</v>
      </c>
    </row>
    <row r="897" spans="1:5">
      <c r="A897" s="42" t="s">
        <v>5725</v>
      </c>
      <c r="B897" s="42" t="s">
        <v>5726</v>
      </c>
      <c r="C897" s="43" t="s">
        <v>305</v>
      </c>
      <c r="D897" s="44">
        <v>0.64</v>
      </c>
      <c r="E897" s="44">
        <v>0.32</v>
      </c>
    </row>
    <row r="898" spans="1:5">
      <c r="A898" s="42" t="s">
        <v>5727</v>
      </c>
      <c r="B898" s="42" t="s">
        <v>5728</v>
      </c>
      <c r="C898" s="43" t="s">
        <v>305</v>
      </c>
      <c r="D898" s="44">
        <v>0.8</v>
      </c>
      <c r="E898" s="44">
        <v>0.4</v>
      </c>
    </row>
    <row r="899" spans="1:5">
      <c r="A899" s="42" t="s">
        <v>893</v>
      </c>
      <c r="B899" s="42" t="s">
        <v>5729</v>
      </c>
      <c r="C899" s="43" t="s">
        <v>305</v>
      </c>
      <c r="D899" s="44">
        <v>0.42</v>
      </c>
      <c r="E899" s="44">
        <v>0.2</v>
      </c>
    </row>
    <row r="900" spans="1:5">
      <c r="A900" s="42" t="s">
        <v>5730</v>
      </c>
      <c r="B900" s="42" t="s">
        <v>5731</v>
      </c>
      <c r="C900" s="43" t="s">
        <v>305</v>
      </c>
      <c r="D900" s="44">
        <v>0.546</v>
      </c>
      <c r="E900" s="44">
        <v>0.26</v>
      </c>
    </row>
    <row r="901" spans="1:5">
      <c r="A901" s="42" t="s">
        <v>5732</v>
      </c>
      <c r="B901" s="42" t="s">
        <v>5733</v>
      </c>
      <c r="C901" s="43" t="s">
        <v>305</v>
      </c>
      <c r="D901" s="44">
        <v>0.672</v>
      </c>
      <c r="E901" s="44">
        <v>0.32</v>
      </c>
    </row>
    <row r="902" spans="1:5">
      <c r="A902" s="42" t="s">
        <v>5734</v>
      </c>
      <c r="B902" s="42" t="s">
        <v>5735</v>
      </c>
      <c r="C902" s="43" t="s">
        <v>305</v>
      </c>
      <c r="D902" s="44">
        <v>0.84</v>
      </c>
      <c r="E902" s="44">
        <v>0.4</v>
      </c>
    </row>
    <row r="903" spans="1:5">
      <c r="A903" s="42" t="s">
        <v>895</v>
      </c>
      <c r="B903" s="42" t="s">
        <v>5736</v>
      </c>
      <c r="C903" s="43" t="s">
        <v>305</v>
      </c>
      <c r="D903" s="44">
        <v>0.3</v>
      </c>
      <c r="E903" s="44">
        <v>0.2</v>
      </c>
    </row>
    <row r="904" spans="1:5">
      <c r="A904" s="42" t="s">
        <v>5737</v>
      </c>
      <c r="B904" s="42" t="s">
        <v>5738</v>
      </c>
      <c r="C904" s="43" t="s">
        <v>305</v>
      </c>
      <c r="D904" s="44">
        <v>0.39</v>
      </c>
      <c r="E904" s="44">
        <v>0.26</v>
      </c>
    </row>
    <row r="905" spans="1:5">
      <c r="A905" s="42" t="s">
        <v>5739</v>
      </c>
      <c r="B905" s="42" t="s">
        <v>5740</v>
      </c>
      <c r="C905" s="43" t="s">
        <v>305</v>
      </c>
      <c r="D905" s="44">
        <v>0.48</v>
      </c>
      <c r="E905" s="44">
        <v>0.32</v>
      </c>
    </row>
    <row r="906" spans="1:5">
      <c r="A906" s="42" t="s">
        <v>5741</v>
      </c>
      <c r="B906" s="42" t="s">
        <v>5742</v>
      </c>
      <c r="C906" s="43" t="s">
        <v>305</v>
      </c>
      <c r="D906" s="44">
        <v>0.6</v>
      </c>
      <c r="E906" s="44">
        <v>0.4</v>
      </c>
    </row>
    <row r="907" spans="1:5">
      <c r="A907" s="42" t="s">
        <v>897</v>
      </c>
      <c r="B907" s="42" t="s">
        <v>5743</v>
      </c>
      <c r="C907" s="43" t="s">
        <v>305</v>
      </c>
      <c r="D907" s="44">
        <v>0.32</v>
      </c>
      <c r="E907" s="44">
        <v>0.2</v>
      </c>
    </row>
    <row r="908" spans="1:5">
      <c r="A908" s="42" t="s">
        <v>5744</v>
      </c>
      <c r="B908" s="42" t="s">
        <v>5745</v>
      </c>
      <c r="C908" s="43" t="s">
        <v>305</v>
      </c>
      <c r="D908" s="44">
        <v>0.416</v>
      </c>
      <c r="E908" s="44">
        <v>0.26</v>
      </c>
    </row>
    <row r="909" spans="1:5">
      <c r="A909" s="42" t="s">
        <v>5746</v>
      </c>
      <c r="B909" s="42" t="s">
        <v>5747</v>
      </c>
      <c r="C909" s="43" t="s">
        <v>305</v>
      </c>
      <c r="D909" s="44">
        <v>0.512</v>
      </c>
      <c r="E909" s="44">
        <v>0.32</v>
      </c>
    </row>
    <row r="910" spans="1:5">
      <c r="A910" s="42" t="s">
        <v>5748</v>
      </c>
      <c r="B910" s="42" t="s">
        <v>5749</v>
      </c>
      <c r="C910" s="43" t="s">
        <v>305</v>
      </c>
      <c r="D910" s="44">
        <v>0.64</v>
      </c>
      <c r="E910" s="44">
        <v>0.4</v>
      </c>
    </row>
    <row r="911" spans="1:5">
      <c r="A911" s="42" t="s">
        <v>899</v>
      </c>
      <c r="B911" s="42" t="s">
        <v>5750</v>
      </c>
      <c r="C911" s="43" t="s">
        <v>305</v>
      </c>
      <c r="D911" s="44">
        <v>0.34</v>
      </c>
      <c r="E911" s="44">
        <v>0.2</v>
      </c>
    </row>
    <row r="912" spans="1:5">
      <c r="A912" s="42" t="s">
        <v>5751</v>
      </c>
      <c r="B912" s="42" t="s">
        <v>5752</v>
      </c>
      <c r="C912" s="43" t="s">
        <v>305</v>
      </c>
      <c r="D912" s="44">
        <v>0.442</v>
      </c>
      <c r="E912" s="44">
        <v>0.26</v>
      </c>
    </row>
    <row r="913" spans="1:5">
      <c r="A913" s="42" t="s">
        <v>5753</v>
      </c>
      <c r="B913" s="42" t="s">
        <v>5754</v>
      </c>
      <c r="C913" s="43" t="s">
        <v>305</v>
      </c>
      <c r="D913" s="44">
        <v>0.544</v>
      </c>
      <c r="E913" s="44">
        <v>0.32</v>
      </c>
    </row>
    <row r="914" spans="1:5">
      <c r="A914" s="42" t="s">
        <v>5755</v>
      </c>
      <c r="B914" s="42" t="s">
        <v>5735</v>
      </c>
      <c r="C914" s="43" t="s">
        <v>305</v>
      </c>
      <c r="D914" s="44">
        <v>0.68</v>
      </c>
      <c r="E914" s="44">
        <v>0.4</v>
      </c>
    </row>
    <row r="915" spans="1:5">
      <c r="A915" s="42" t="s">
        <v>901</v>
      </c>
      <c r="B915" s="42" t="s">
        <v>5756</v>
      </c>
      <c r="C915" s="43" t="s">
        <v>305</v>
      </c>
      <c r="D915" s="44">
        <v>0.41</v>
      </c>
      <c r="E915" s="44">
        <v>0.24</v>
      </c>
    </row>
    <row r="916" spans="1:5">
      <c r="A916" s="42" t="s">
        <v>5757</v>
      </c>
      <c r="B916" s="42" t="s">
        <v>5758</v>
      </c>
      <c r="C916" s="43" t="s">
        <v>305</v>
      </c>
      <c r="D916" s="44">
        <v>0.533</v>
      </c>
      <c r="E916" s="44">
        <v>0.312</v>
      </c>
    </row>
    <row r="917" spans="1:5">
      <c r="A917" s="42" t="s">
        <v>5759</v>
      </c>
      <c r="B917" s="42" t="s">
        <v>5760</v>
      </c>
      <c r="C917" s="43" t="s">
        <v>305</v>
      </c>
      <c r="D917" s="44">
        <v>0.656</v>
      </c>
      <c r="E917" s="44">
        <v>0.384</v>
      </c>
    </row>
    <row r="918" spans="1:5">
      <c r="A918" s="42" t="s">
        <v>5761</v>
      </c>
      <c r="B918" s="42" t="s">
        <v>5762</v>
      </c>
      <c r="C918" s="43" t="s">
        <v>305</v>
      </c>
      <c r="D918" s="44">
        <v>0.82</v>
      </c>
      <c r="E918" s="44">
        <v>0.48</v>
      </c>
    </row>
    <row r="919" spans="1:5">
      <c r="A919" s="42" t="s">
        <v>903</v>
      </c>
      <c r="B919" s="42" t="s">
        <v>5763</v>
      </c>
      <c r="C919" s="43" t="s">
        <v>305</v>
      </c>
      <c r="D919" s="44">
        <v>0.49</v>
      </c>
      <c r="E919" s="44">
        <v>0.28</v>
      </c>
    </row>
    <row r="920" spans="1:5">
      <c r="A920" s="42" t="s">
        <v>5764</v>
      </c>
      <c r="B920" s="42" t="s">
        <v>5765</v>
      </c>
      <c r="C920" s="43" t="s">
        <v>305</v>
      </c>
      <c r="D920" s="44">
        <v>0.637</v>
      </c>
      <c r="E920" s="44">
        <v>0.364</v>
      </c>
    </row>
    <row r="921" spans="1:5">
      <c r="A921" s="42" t="s">
        <v>5766</v>
      </c>
      <c r="B921" s="42" t="s">
        <v>5767</v>
      </c>
      <c r="C921" s="43" t="s">
        <v>305</v>
      </c>
      <c r="D921" s="44">
        <v>0.784</v>
      </c>
      <c r="E921" s="44">
        <v>0.448</v>
      </c>
    </row>
    <row r="922" spans="1:5">
      <c r="A922" s="42" t="s">
        <v>5768</v>
      </c>
      <c r="B922" s="42" t="s">
        <v>5769</v>
      </c>
      <c r="C922" s="43" t="s">
        <v>305</v>
      </c>
      <c r="D922" s="44">
        <v>0.98</v>
      </c>
      <c r="E922" s="44">
        <v>0.56</v>
      </c>
    </row>
    <row r="923" spans="1:5">
      <c r="A923" s="42" t="s">
        <v>905</v>
      </c>
      <c r="B923" s="42" t="s">
        <v>4004</v>
      </c>
      <c r="C923" s="43" t="s">
        <v>418</v>
      </c>
      <c r="D923" s="44">
        <v>0.24</v>
      </c>
      <c r="E923" s="44">
        <v>0.1</v>
      </c>
    </row>
    <row r="924" spans="1:5">
      <c r="A924" s="42" t="s">
        <v>5770</v>
      </c>
      <c r="B924" s="42" t="s">
        <v>5771</v>
      </c>
      <c r="C924" s="43" t="s">
        <v>418</v>
      </c>
      <c r="D924" s="44">
        <v>0.312</v>
      </c>
      <c r="E924" s="44">
        <v>0.13</v>
      </c>
    </row>
    <row r="925" spans="1:5">
      <c r="A925" s="42" t="s">
        <v>5772</v>
      </c>
      <c r="B925" s="42" t="s">
        <v>5773</v>
      </c>
      <c r="C925" s="43" t="s">
        <v>418</v>
      </c>
      <c r="D925" s="44">
        <v>0.384</v>
      </c>
      <c r="E925" s="44">
        <v>0.16</v>
      </c>
    </row>
    <row r="926" spans="1:5">
      <c r="A926" s="42" t="s">
        <v>907</v>
      </c>
      <c r="B926" s="42" t="s">
        <v>5774</v>
      </c>
      <c r="C926" s="43" t="s">
        <v>418</v>
      </c>
      <c r="D926" s="44">
        <v>0.2</v>
      </c>
      <c r="E926" s="44">
        <v>0.2</v>
      </c>
    </row>
    <row r="927" spans="1:5">
      <c r="A927" s="42" t="s">
        <v>5775</v>
      </c>
      <c r="B927" s="42" t="s">
        <v>5776</v>
      </c>
      <c r="C927" s="43" t="s">
        <v>418</v>
      </c>
      <c r="D927" s="44">
        <v>0.26</v>
      </c>
      <c r="E927" s="44">
        <v>0.26</v>
      </c>
    </row>
    <row r="928" spans="1:5">
      <c r="A928" s="42" t="s">
        <v>5777</v>
      </c>
      <c r="B928" s="42" t="s">
        <v>5778</v>
      </c>
      <c r="C928" s="43" t="s">
        <v>418</v>
      </c>
      <c r="D928" s="44">
        <v>0.32</v>
      </c>
      <c r="E928" s="44">
        <v>0.32</v>
      </c>
    </row>
    <row r="929" spans="1:5">
      <c r="A929" s="42" t="s">
        <v>909</v>
      </c>
      <c r="B929" s="42" t="s">
        <v>5779</v>
      </c>
      <c r="C929" s="43" t="s">
        <v>418</v>
      </c>
      <c r="D929" s="44">
        <v>0.24</v>
      </c>
      <c r="E929" s="44">
        <v>0.24</v>
      </c>
    </row>
    <row r="930" spans="1:5">
      <c r="A930" s="42" t="s">
        <v>5780</v>
      </c>
      <c r="B930" s="42" t="s">
        <v>5781</v>
      </c>
      <c r="C930" s="43" t="s">
        <v>418</v>
      </c>
      <c r="D930" s="44">
        <v>0.312</v>
      </c>
      <c r="E930" s="44">
        <v>0.312</v>
      </c>
    </row>
    <row r="931" spans="1:5">
      <c r="A931" s="42" t="s">
        <v>5782</v>
      </c>
      <c r="B931" s="42" t="s">
        <v>5783</v>
      </c>
      <c r="C931" s="43" t="s">
        <v>418</v>
      </c>
      <c r="D931" s="44">
        <v>0.384</v>
      </c>
      <c r="E931" s="44">
        <v>0.384</v>
      </c>
    </row>
    <row r="932" spans="1:5">
      <c r="A932" s="42" t="s">
        <v>911</v>
      </c>
      <c r="B932" s="42" t="s">
        <v>5784</v>
      </c>
      <c r="C932" s="43" t="s">
        <v>418</v>
      </c>
      <c r="D932" s="44">
        <v>0.4</v>
      </c>
      <c r="E932" s="44">
        <v>0.4</v>
      </c>
    </row>
    <row r="933" spans="1:5">
      <c r="A933" s="42" t="s">
        <v>5785</v>
      </c>
      <c r="B933" s="42" t="s">
        <v>5786</v>
      </c>
      <c r="C933" s="43" t="s">
        <v>418</v>
      </c>
      <c r="D933" s="44">
        <v>0.52</v>
      </c>
      <c r="E933" s="44">
        <v>0.52</v>
      </c>
    </row>
    <row r="934" spans="1:5">
      <c r="A934" s="42" t="s">
        <v>5787</v>
      </c>
      <c r="B934" s="42" t="s">
        <v>5788</v>
      </c>
      <c r="C934" s="43" t="s">
        <v>418</v>
      </c>
      <c r="D934" s="44">
        <v>0.64</v>
      </c>
      <c r="E934" s="44">
        <v>0.64</v>
      </c>
    </row>
    <row r="935" spans="1:5">
      <c r="A935" s="42" t="s">
        <v>913</v>
      </c>
      <c r="B935" s="42" t="s">
        <v>5789</v>
      </c>
      <c r="C935" s="43" t="s">
        <v>592</v>
      </c>
      <c r="D935" s="44">
        <v>0.07</v>
      </c>
      <c r="E935" s="44">
        <v>0</v>
      </c>
    </row>
    <row r="936" spans="1:5">
      <c r="A936" s="42" t="s">
        <v>5790</v>
      </c>
      <c r="B936" s="42" t="s">
        <v>5791</v>
      </c>
      <c r="C936" s="43" t="s">
        <v>592</v>
      </c>
      <c r="D936" s="44">
        <v>0.091</v>
      </c>
      <c r="E936" s="44">
        <v>0</v>
      </c>
    </row>
    <row r="937" spans="1:5">
      <c r="A937" s="42" t="s">
        <v>5792</v>
      </c>
      <c r="B937" s="42" t="s">
        <v>5793</v>
      </c>
      <c r="C937" s="43" t="s">
        <v>592</v>
      </c>
      <c r="D937" s="44">
        <v>0.112</v>
      </c>
      <c r="E937" s="44">
        <v>0</v>
      </c>
    </row>
    <row r="938" spans="1:5">
      <c r="A938" s="42" t="s">
        <v>915</v>
      </c>
      <c r="B938" s="42" t="s">
        <v>5794</v>
      </c>
      <c r="C938" s="43" t="s">
        <v>592</v>
      </c>
      <c r="D938" s="44">
        <v>0.18</v>
      </c>
      <c r="E938" s="44">
        <v>0.18</v>
      </c>
    </row>
    <row r="939" spans="1:5">
      <c r="A939" s="42" t="s">
        <v>5795</v>
      </c>
      <c r="B939" s="42" t="s">
        <v>5796</v>
      </c>
      <c r="C939" s="43" t="s">
        <v>592</v>
      </c>
      <c r="D939" s="44">
        <v>0.234</v>
      </c>
      <c r="E939" s="44">
        <v>0.234</v>
      </c>
    </row>
    <row r="940" spans="1:5">
      <c r="A940" s="42" t="s">
        <v>5797</v>
      </c>
      <c r="B940" s="42" t="s">
        <v>5798</v>
      </c>
      <c r="C940" s="43" t="s">
        <v>592</v>
      </c>
      <c r="D940" s="44">
        <v>0.288</v>
      </c>
      <c r="E940" s="44">
        <v>0.288</v>
      </c>
    </row>
    <row r="941" spans="1:5">
      <c r="A941" s="42" t="s">
        <v>917</v>
      </c>
      <c r="B941" s="42" t="s">
        <v>5799</v>
      </c>
      <c r="C941" s="43" t="s">
        <v>592</v>
      </c>
      <c r="D941" s="44">
        <v>0.18</v>
      </c>
      <c r="E941" s="44">
        <v>0.38</v>
      </c>
    </row>
    <row r="942" spans="1:5">
      <c r="A942" s="42" t="s">
        <v>5800</v>
      </c>
      <c r="B942" s="42" t="s">
        <v>5801</v>
      </c>
      <c r="C942" s="43" t="s">
        <v>592</v>
      </c>
      <c r="D942" s="44">
        <v>0.234</v>
      </c>
      <c r="E942" s="44">
        <v>0.494</v>
      </c>
    </row>
    <row r="943" spans="1:5">
      <c r="A943" s="42" t="s">
        <v>5802</v>
      </c>
      <c r="B943" s="42" t="s">
        <v>5803</v>
      </c>
      <c r="C943" s="43" t="s">
        <v>592</v>
      </c>
      <c r="D943" s="44">
        <v>0.288</v>
      </c>
      <c r="E943" s="44">
        <v>0.608</v>
      </c>
    </row>
    <row r="944" spans="1:5">
      <c r="A944" s="42" t="s">
        <v>919</v>
      </c>
      <c r="B944" s="42" t="s">
        <v>5804</v>
      </c>
      <c r="C944" s="43" t="s">
        <v>921</v>
      </c>
      <c r="D944" s="44">
        <v>0.1</v>
      </c>
      <c r="E944" s="44">
        <v>0.1</v>
      </c>
    </row>
    <row r="945" spans="1:5">
      <c r="A945" s="42" t="s">
        <v>5805</v>
      </c>
      <c r="B945" s="42" t="s">
        <v>5806</v>
      </c>
      <c r="C945" s="43" t="s">
        <v>921</v>
      </c>
      <c r="D945" s="44">
        <v>0.13</v>
      </c>
      <c r="E945" s="44">
        <v>0.13</v>
      </c>
    </row>
    <row r="946" spans="1:5">
      <c r="A946" s="42" t="s">
        <v>5807</v>
      </c>
      <c r="B946" s="42" t="s">
        <v>5808</v>
      </c>
      <c r="C946" s="43" t="s">
        <v>921</v>
      </c>
      <c r="D946" s="44">
        <v>0.16</v>
      </c>
      <c r="E946" s="44">
        <v>0.16</v>
      </c>
    </row>
    <row r="947" spans="1:5">
      <c r="A947" s="42" t="s">
        <v>922</v>
      </c>
      <c r="B947" s="42" t="s">
        <v>5809</v>
      </c>
      <c r="C947" s="43" t="s">
        <v>444</v>
      </c>
      <c r="D947" s="44">
        <v>0.05</v>
      </c>
      <c r="E947" s="44">
        <v>0.05</v>
      </c>
    </row>
    <row r="948" spans="1:5">
      <c r="A948" s="42" t="s">
        <v>5810</v>
      </c>
      <c r="B948" s="42" t="s">
        <v>5811</v>
      </c>
      <c r="C948" s="43" t="s">
        <v>444</v>
      </c>
      <c r="D948" s="44">
        <v>0.065</v>
      </c>
      <c r="E948" s="44">
        <v>0.065</v>
      </c>
    </row>
    <row r="949" spans="1:5">
      <c r="A949" s="42" t="s">
        <v>5812</v>
      </c>
      <c r="B949" s="42" t="s">
        <v>5813</v>
      </c>
      <c r="C949" s="43" t="s">
        <v>444</v>
      </c>
      <c r="D949" s="44">
        <v>0.08</v>
      </c>
      <c r="E949" s="44">
        <v>0.08</v>
      </c>
    </row>
    <row r="950" spans="1:5">
      <c r="A950" s="42" t="s">
        <v>924</v>
      </c>
      <c r="B950" s="42" t="s">
        <v>5814</v>
      </c>
      <c r="C950" s="43" t="s">
        <v>418</v>
      </c>
      <c r="D950" s="44">
        <v>0.12</v>
      </c>
      <c r="E950" s="44">
        <v>0.12</v>
      </c>
    </row>
    <row r="951" spans="1:5">
      <c r="A951" s="42" t="s">
        <v>5815</v>
      </c>
      <c r="B951" s="42" t="s">
        <v>5816</v>
      </c>
      <c r="C951" s="43" t="s">
        <v>418</v>
      </c>
      <c r="D951" s="44">
        <v>0.156</v>
      </c>
      <c r="E951" s="44">
        <v>0.156</v>
      </c>
    </row>
    <row r="952" spans="1:5">
      <c r="A952" s="42" t="s">
        <v>5817</v>
      </c>
      <c r="B952" s="42" t="s">
        <v>5818</v>
      </c>
      <c r="C952" s="43" t="s">
        <v>418</v>
      </c>
      <c r="D952" s="44">
        <v>0.192</v>
      </c>
      <c r="E952" s="44">
        <v>0.192</v>
      </c>
    </row>
    <row r="953" spans="1:5">
      <c r="A953" s="42" t="s">
        <v>926</v>
      </c>
      <c r="B953" s="42" t="s">
        <v>5819</v>
      </c>
      <c r="C953" s="43" t="s">
        <v>418</v>
      </c>
      <c r="D953" s="44">
        <v>0.2</v>
      </c>
      <c r="E953" s="44">
        <v>0.2</v>
      </c>
    </row>
    <row r="954" spans="1:5">
      <c r="A954" s="42" t="s">
        <v>5820</v>
      </c>
      <c r="B954" s="42" t="s">
        <v>5821</v>
      </c>
      <c r="C954" s="43" t="s">
        <v>418</v>
      </c>
      <c r="D954" s="44">
        <v>0.26</v>
      </c>
      <c r="E954" s="44">
        <v>0.26</v>
      </c>
    </row>
    <row r="955" spans="1:5">
      <c r="A955" s="42" t="s">
        <v>5822</v>
      </c>
      <c r="B955" s="42" t="s">
        <v>5823</v>
      </c>
      <c r="C955" s="43" t="s">
        <v>418</v>
      </c>
      <c r="D955" s="44">
        <v>0.32</v>
      </c>
      <c r="E955" s="44">
        <v>0.32</v>
      </c>
    </row>
    <row r="956" spans="1:5">
      <c r="A956" s="42" t="s">
        <v>928</v>
      </c>
      <c r="B956" s="42" t="s">
        <v>5824</v>
      </c>
      <c r="C956" s="43" t="s">
        <v>418</v>
      </c>
      <c r="D956" s="44">
        <v>0.5</v>
      </c>
      <c r="E956" s="44">
        <v>0.5</v>
      </c>
    </row>
    <row r="957" spans="1:5">
      <c r="A957" s="42" t="s">
        <v>5825</v>
      </c>
      <c r="B957" s="42" t="s">
        <v>5826</v>
      </c>
      <c r="C957" s="43" t="s">
        <v>418</v>
      </c>
      <c r="D957" s="44">
        <v>0.65</v>
      </c>
      <c r="E957" s="44">
        <v>0.65</v>
      </c>
    </row>
    <row r="958" spans="1:5">
      <c r="A958" s="42" t="s">
        <v>5827</v>
      </c>
      <c r="B958" s="42" t="s">
        <v>5828</v>
      </c>
      <c r="C958" s="43" t="s">
        <v>418</v>
      </c>
      <c r="D958" s="44">
        <v>0.8</v>
      </c>
      <c r="E958" s="44">
        <v>0.8</v>
      </c>
    </row>
    <row r="959" spans="1:5">
      <c r="A959" s="42" t="s">
        <v>930</v>
      </c>
      <c r="B959" s="42" t="s">
        <v>5829</v>
      </c>
      <c r="C959" s="43" t="s">
        <v>418</v>
      </c>
      <c r="D959" s="44">
        <v>1.6</v>
      </c>
      <c r="E959" s="44">
        <v>1.6</v>
      </c>
    </row>
    <row r="960" spans="1:5">
      <c r="A960" s="42" t="s">
        <v>5830</v>
      </c>
      <c r="B960" s="42" t="s">
        <v>5831</v>
      </c>
      <c r="C960" s="43" t="s">
        <v>418</v>
      </c>
      <c r="D960" s="44">
        <v>2.08</v>
      </c>
      <c r="E960" s="44">
        <v>2.08</v>
      </c>
    </row>
    <row r="961" spans="1:5">
      <c r="A961" s="42" t="s">
        <v>5832</v>
      </c>
      <c r="B961" s="42" t="s">
        <v>5833</v>
      </c>
      <c r="C961" s="43" t="s">
        <v>418</v>
      </c>
      <c r="D961" s="44">
        <v>2.56</v>
      </c>
      <c r="E961" s="44">
        <v>2.56</v>
      </c>
    </row>
    <row r="962" spans="1:5">
      <c r="A962" s="42" t="s">
        <v>932</v>
      </c>
      <c r="B962" s="42" t="s">
        <v>933</v>
      </c>
      <c r="C962" s="43" t="s">
        <v>260</v>
      </c>
      <c r="D962" s="44">
        <v>8.93</v>
      </c>
      <c r="E962" s="44">
        <v>8.93</v>
      </c>
    </row>
    <row r="963" spans="1:5">
      <c r="A963" s="42" t="s">
        <v>5834</v>
      </c>
      <c r="B963" s="42" t="s">
        <v>5835</v>
      </c>
      <c r="C963" s="43" t="s">
        <v>260</v>
      </c>
      <c r="D963" s="44">
        <v>11.609</v>
      </c>
      <c r="E963" s="44">
        <v>11.609</v>
      </c>
    </row>
    <row r="964" spans="1:5">
      <c r="A964" s="42" t="s">
        <v>5836</v>
      </c>
      <c r="B964" s="42" t="s">
        <v>5837</v>
      </c>
      <c r="C964" s="43" t="s">
        <v>260</v>
      </c>
      <c r="D964" s="44">
        <v>14.288</v>
      </c>
      <c r="E964" s="44">
        <v>14.288</v>
      </c>
    </row>
    <row r="965" spans="1:5">
      <c r="A965" s="42" t="s">
        <v>934</v>
      </c>
      <c r="B965" s="42" t="s">
        <v>5838</v>
      </c>
      <c r="C965" s="43" t="s">
        <v>260</v>
      </c>
      <c r="D965" s="44">
        <v>3</v>
      </c>
      <c r="E965" s="44">
        <v>3.25</v>
      </c>
    </row>
    <row r="966" spans="1:5">
      <c r="A966" s="42" t="s">
        <v>936</v>
      </c>
      <c r="B966" s="42" t="s">
        <v>5839</v>
      </c>
      <c r="C966" s="43" t="s">
        <v>260</v>
      </c>
      <c r="D966" s="44">
        <v>4.25</v>
      </c>
      <c r="E966" s="44">
        <v>4.54</v>
      </c>
    </row>
    <row r="967" spans="1:5">
      <c r="A967" s="42" t="s">
        <v>938</v>
      </c>
      <c r="B967" s="42" t="s">
        <v>5840</v>
      </c>
      <c r="C967" s="43" t="s">
        <v>260</v>
      </c>
      <c r="D967" s="44">
        <v>4.67</v>
      </c>
      <c r="E967" s="44">
        <v>4.86</v>
      </c>
    </row>
    <row r="968" spans="1:5">
      <c r="A968" s="42" t="s">
        <v>940</v>
      </c>
      <c r="B968" s="42" t="s">
        <v>5841</v>
      </c>
      <c r="C968" s="43" t="s">
        <v>260</v>
      </c>
      <c r="D968" s="44">
        <v>4.5</v>
      </c>
      <c r="E968" s="44">
        <v>4.9</v>
      </c>
    </row>
    <row r="969" spans="1:5">
      <c r="A969" s="42" t="s">
        <v>942</v>
      </c>
      <c r="B969" s="42" t="s">
        <v>5838</v>
      </c>
      <c r="C969" s="43" t="s">
        <v>260</v>
      </c>
      <c r="D969" s="44">
        <v>3.18</v>
      </c>
      <c r="E969" s="44">
        <v>3.43</v>
      </c>
    </row>
    <row r="970" spans="1:5">
      <c r="A970" s="42" t="s">
        <v>944</v>
      </c>
      <c r="B970" s="42" t="s">
        <v>5839</v>
      </c>
      <c r="C970" s="43" t="s">
        <v>260</v>
      </c>
      <c r="D970" s="44">
        <v>4.28</v>
      </c>
      <c r="E970" s="44">
        <v>4.64</v>
      </c>
    </row>
    <row r="971" spans="1:5">
      <c r="A971" s="42" t="s">
        <v>946</v>
      </c>
      <c r="B971" s="42" t="s">
        <v>5840</v>
      </c>
      <c r="C971" s="43" t="s">
        <v>260</v>
      </c>
      <c r="D971" s="44">
        <v>4.7</v>
      </c>
      <c r="E971" s="44">
        <v>4.96</v>
      </c>
    </row>
    <row r="972" spans="1:5">
      <c r="A972" s="42" t="s">
        <v>948</v>
      </c>
      <c r="B972" s="42" t="s">
        <v>5841</v>
      </c>
      <c r="C972" s="43" t="s">
        <v>260</v>
      </c>
      <c r="D972" s="44">
        <v>4.53</v>
      </c>
      <c r="E972" s="44">
        <v>4.98</v>
      </c>
    </row>
    <row r="973" spans="1:5">
      <c r="A973" s="42" t="s">
        <v>950</v>
      </c>
      <c r="B973" s="42" t="s">
        <v>5842</v>
      </c>
      <c r="C973" s="43" t="s">
        <v>260</v>
      </c>
      <c r="D973" s="44">
        <v>3.24</v>
      </c>
      <c r="E973" s="44">
        <v>3.43</v>
      </c>
    </row>
    <row r="974" spans="1:5">
      <c r="A974" s="42" t="s">
        <v>952</v>
      </c>
      <c r="B974" s="42" t="s">
        <v>5843</v>
      </c>
      <c r="C974" s="43" t="s">
        <v>260</v>
      </c>
      <c r="D974" s="44">
        <v>4.33</v>
      </c>
      <c r="E974" s="44">
        <v>4.76</v>
      </c>
    </row>
    <row r="975" spans="1:5">
      <c r="A975" s="42" t="s">
        <v>954</v>
      </c>
      <c r="B975" s="42" t="s">
        <v>5844</v>
      </c>
      <c r="C975" s="43" t="s">
        <v>260</v>
      </c>
      <c r="D975" s="44">
        <v>4.59</v>
      </c>
      <c r="E975" s="44">
        <v>5.15</v>
      </c>
    </row>
    <row r="976" spans="1:5">
      <c r="A976" s="42" t="s">
        <v>956</v>
      </c>
      <c r="B976" s="42" t="s">
        <v>5845</v>
      </c>
      <c r="C976" s="43" t="s">
        <v>260</v>
      </c>
      <c r="D976" s="44">
        <v>4.59</v>
      </c>
      <c r="E976" s="44">
        <v>5.15</v>
      </c>
    </row>
    <row r="977" spans="1:5">
      <c r="A977" s="42" t="s">
        <v>958</v>
      </c>
      <c r="B977" s="42" t="s">
        <v>5846</v>
      </c>
      <c r="C977" s="43" t="s">
        <v>260</v>
      </c>
      <c r="D977" s="44">
        <v>3</v>
      </c>
      <c r="E977" s="44">
        <v>3.25</v>
      </c>
    </row>
    <row r="978" spans="1:5">
      <c r="A978" s="42" t="s">
        <v>960</v>
      </c>
      <c r="B978" s="42" t="s">
        <v>5847</v>
      </c>
      <c r="C978" s="43" t="s">
        <v>260</v>
      </c>
      <c r="D978" s="44">
        <v>4.25</v>
      </c>
      <c r="E978" s="44">
        <v>4.54</v>
      </c>
    </row>
    <row r="979" spans="1:5">
      <c r="A979" s="42" t="s">
        <v>5848</v>
      </c>
      <c r="B979" s="42" t="s">
        <v>5849</v>
      </c>
      <c r="C979" s="43" t="s">
        <v>260</v>
      </c>
      <c r="D979" s="44">
        <f>4.25*0.3</f>
        <v>1.275</v>
      </c>
      <c r="E979" s="44">
        <f>4.54*0.3</f>
        <v>1.362</v>
      </c>
    </row>
    <row r="980" spans="1:5">
      <c r="A980" s="42" t="s">
        <v>962</v>
      </c>
      <c r="B980" s="42" t="s">
        <v>5850</v>
      </c>
      <c r="C980" s="43" t="s">
        <v>260</v>
      </c>
      <c r="D980" s="44">
        <v>4.67</v>
      </c>
      <c r="E980" s="44">
        <v>4.86</v>
      </c>
    </row>
    <row r="981" spans="1:5">
      <c r="A981" s="42" t="s">
        <v>964</v>
      </c>
      <c r="B981" s="42" t="s">
        <v>5851</v>
      </c>
      <c r="C981" s="43" t="s">
        <v>260</v>
      </c>
      <c r="D981" s="44">
        <v>4.5</v>
      </c>
      <c r="E981" s="44">
        <v>4.9</v>
      </c>
    </row>
    <row r="982" spans="1:5">
      <c r="A982" s="42" t="s">
        <v>966</v>
      </c>
      <c r="B982" s="42" t="s">
        <v>5852</v>
      </c>
      <c r="C982" s="43" t="s">
        <v>260</v>
      </c>
      <c r="D982" s="44">
        <v>3.18</v>
      </c>
      <c r="E982" s="44">
        <v>3.43</v>
      </c>
    </row>
    <row r="983" spans="1:5">
      <c r="A983" s="42" t="s">
        <v>968</v>
      </c>
      <c r="B983" s="42" t="s">
        <v>5853</v>
      </c>
      <c r="C983" s="43" t="s">
        <v>260</v>
      </c>
      <c r="D983" s="44">
        <v>4.28</v>
      </c>
      <c r="E983" s="44">
        <v>4.64</v>
      </c>
    </row>
    <row r="984" spans="1:5">
      <c r="A984" s="42" t="s">
        <v>970</v>
      </c>
      <c r="B984" s="42" t="s">
        <v>5854</v>
      </c>
      <c r="C984" s="43" t="s">
        <v>260</v>
      </c>
      <c r="D984" s="44">
        <v>4.7</v>
      </c>
      <c r="E984" s="44">
        <v>4.96</v>
      </c>
    </row>
    <row r="985" spans="1:5">
      <c r="A985" s="42" t="s">
        <v>972</v>
      </c>
      <c r="B985" s="42" t="s">
        <v>5855</v>
      </c>
      <c r="C985" s="43" t="s">
        <v>260</v>
      </c>
      <c r="D985" s="44">
        <v>4.53</v>
      </c>
      <c r="E985" s="44">
        <v>4.98</v>
      </c>
    </row>
    <row r="986" spans="1:5">
      <c r="A986" s="42" t="s">
        <v>974</v>
      </c>
      <c r="B986" s="42" t="s">
        <v>5856</v>
      </c>
      <c r="C986" s="43" t="s">
        <v>260</v>
      </c>
      <c r="D986" s="44">
        <v>3.24</v>
      </c>
      <c r="E986" s="44">
        <v>3.43</v>
      </c>
    </row>
    <row r="987" spans="1:5">
      <c r="A987" s="42" t="s">
        <v>976</v>
      </c>
      <c r="B987" s="42" t="s">
        <v>5857</v>
      </c>
      <c r="C987" s="43" t="s">
        <v>260</v>
      </c>
      <c r="D987" s="44">
        <v>4.33</v>
      </c>
      <c r="E987" s="44">
        <v>4.76</v>
      </c>
    </row>
    <row r="988" spans="1:5">
      <c r="A988" s="42" t="s">
        <v>978</v>
      </c>
      <c r="B988" s="42" t="s">
        <v>5858</v>
      </c>
      <c r="C988" s="43" t="s">
        <v>260</v>
      </c>
      <c r="D988" s="44">
        <v>4.59</v>
      </c>
      <c r="E988" s="44">
        <v>5.15</v>
      </c>
    </row>
    <row r="989" spans="1:5">
      <c r="A989" s="42" t="s">
        <v>980</v>
      </c>
      <c r="B989" s="42" t="s">
        <v>5855</v>
      </c>
      <c r="C989" s="43" t="s">
        <v>260</v>
      </c>
      <c r="D989" s="44">
        <v>4.59</v>
      </c>
      <c r="E989" s="44">
        <v>5.15</v>
      </c>
    </row>
    <row r="990" spans="1:5">
      <c r="A990" s="42" t="s">
        <v>982</v>
      </c>
      <c r="B990" s="42" t="s">
        <v>5859</v>
      </c>
      <c r="C990" s="43" t="s">
        <v>984</v>
      </c>
      <c r="D990" s="44">
        <v>1</v>
      </c>
      <c r="E990" s="44">
        <v>1</v>
      </c>
    </row>
    <row r="991" spans="1:5">
      <c r="A991" s="42" t="s">
        <v>985</v>
      </c>
      <c r="B991" s="42" t="s">
        <v>5860</v>
      </c>
      <c r="C991" s="43" t="s">
        <v>260</v>
      </c>
      <c r="D991" s="44">
        <v>6.48</v>
      </c>
      <c r="E991" s="44">
        <v>10.31</v>
      </c>
    </row>
    <row r="992" spans="1:5">
      <c r="A992" s="42" t="s">
        <v>5861</v>
      </c>
      <c r="B992" s="42" t="s">
        <v>5862</v>
      </c>
      <c r="C992" s="43" t="s">
        <v>260</v>
      </c>
      <c r="D992" s="44">
        <v>12.96</v>
      </c>
      <c r="E992" s="44">
        <v>20.62</v>
      </c>
    </row>
    <row r="993" spans="1:5">
      <c r="A993" s="42" t="s">
        <v>987</v>
      </c>
      <c r="B993" s="42" t="s">
        <v>5863</v>
      </c>
      <c r="C993" s="43" t="s">
        <v>260</v>
      </c>
      <c r="D993" s="44">
        <v>7.35</v>
      </c>
      <c r="E993" s="44">
        <v>11.68</v>
      </c>
    </row>
    <row r="994" spans="1:5">
      <c r="A994" s="42" t="s">
        <v>5864</v>
      </c>
      <c r="B994" s="42" t="s">
        <v>5865</v>
      </c>
      <c r="C994" s="43" t="s">
        <v>260</v>
      </c>
      <c r="D994" s="44">
        <v>14.7</v>
      </c>
      <c r="E994" s="44">
        <v>23.36</v>
      </c>
    </row>
    <row r="995" spans="1:5">
      <c r="A995" s="42" t="s">
        <v>989</v>
      </c>
      <c r="B995" s="42" t="s">
        <v>5863</v>
      </c>
      <c r="C995" s="43" t="s">
        <v>260</v>
      </c>
      <c r="D995" s="44">
        <v>8.21</v>
      </c>
      <c r="E995" s="44">
        <v>13.05</v>
      </c>
    </row>
    <row r="996" spans="1:5">
      <c r="A996" s="42" t="s">
        <v>5866</v>
      </c>
      <c r="B996" s="42" t="s">
        <v>5865</v>
      </c>
      <c r="C996" s="43" t="s">
        <v>260</v>
      </c>
      <c r="D996" s="44">
        <v>16.42</v>
      </c>
      <c r="E996" s="44">
        <v>26.1</v>
      </c>
    </row>
    <row r="997" spans="1:5">
      <c r="A997" s="42" t="s">
        <v>991</v>
      </c>
      <c r="B997" s="42" t="s">
        <v>5867</v>
      </c>
      <c r="C997" s="43" t="s">
        <v>260</v>
      </c>
      <c r="D997" s="44">
        <v>9.5</v>
      </c>
      <c r="E997" s="44">
        <v>14.85</v>
      </c>
    </row>
    <row r="998" spans="1:5">
      <c r="A998" s="42" t="s">
        <v>5868</v>
      </c>
      <c r="B998" s="42" t="s">
        <v>5869</v>
      </c>
      <c r="C998" s="43" t="s">
        <v>260</v>
      </c>
      <c r="D998" s="44">
        <v>19</v>
      </c>
      <c r="E998" s="44">
        <v>29.7</v>
      </c>
    </row>
    <row r="999" spans="1:5">
      <c r="A999" s="42" t="s">
        <v>993</v>
      </c>
      <c r="B999" s="42" t="s">
        <v>5870</v>
      </c>
      <c r="C999" s="43" t="s">
        <v>260</v>
      </c>
      <c r="D999" s="44">
        <v>10.82</v>
      </c>
      <c r="E999" s="44">
        <v>16.65</v>
      </c>
    </row>
    <row r="1000" spans="1:5">
      <c r="A1000" s="42" t="s">
        <v>5871</v>
      </c>
      <c r="B1000" s="42" t="s">
        <v>5872</v>
      </c>
      <c r="C1000" s="43" t="s">
        <v>260</v>
      </c>
      <c r="D1000" s="44">
        <v>21.64</v>
      </c>
      <c r="E1000" s="44">
        <v>33.3</v>
      </c>
    </row>
    <row r="1001" spans="1:5">
      <c r="A1001" s="42" t="s">
        <v>995</v>
      </c>
      <c r="B1001" s="42" t="s">
        <v>996</v>
      </c>
      <c r="C1001" s="43" t="s">
        <v>518</v>
      </c>
      <c r="D1001" s="44">
        <v>0.75</v>
      </c>
      <c r="E1001" s="44">
        <v>0.9</v>
      </c>
    </row>
    <row r="1002" spans="1:5">
      <c r="A1002" s="42" t="s">
        <v>997</v>
      </c>
      <c r="B1002" s="42" t="s">
        <v>5873</v>
      </c>
      <c r="C1002" s="43" t="s">
        <v>260</v>
      </c>
      <c r="D1002" s="44">
        <v>6.31</v>
      </c>
      <c r="E1002" s="44">
        <v>5.13</v>
      </c>
    </row>
    <row r="1003" spans="1:5">
      <c r="A1003" s="42" t="s">
        <v>5874</v>
      </c>
      <c r="B1003" s="42" t="s">
        <v>5875</v>
      </c>
      <c r="C1003" s="43" t="s">
        <v>260</v>
      </c>
      <c r="D1003" s="44">
        <v>12.62</v>
      </c>
      <c r="E1003" s="44">
        <v>10.26</v>
      </c>
    </row>
    <row r="1004" spans="1:5">
      <c r="A1004" s="42" t="s">
        <v>999</v>
      </c>
      <c r="B1004" s="42" t="s">
        <v>5876</v>
      </c>
      <c r="C1004" s="43" t="s">
        <v>260</v>
      </c>
      <c r="D1004" s="44">
        <v>7.52</v>
      </c>
      <c r="E1004" s="44">
        <v>5.81</v>
      </c>
    </row>
    <row r="1005" spans="1:5">
      <c r="A1005" s="42" t="s">
        <v>5877</v>
      </c>
      <c r="B1005" s="42" t="s">
        <v>5878</v>
      </c>
      <c r="C1005" s="43" t="s">
        <v>260</v>
      </c>
      <c r="D1005" s="44">
        <v>15.04</v>
      </c>
      <c r="E1005" s="44">
        <v>11.62</v>
      </c>
    </row>
    <row r="1006" spans="1:5">
      <c r="A1006" s="42" t="s">
        <v>1001</v>
      </c>
      <c r="B1006" s="42" t="s">
        <v>5879</v>
      </c>
      <c r="C1006" s="43" t="s">
        <v>260</v>
      </c>
      <c r="D1006" s="44">
        <v>8.25</v>
      </c>
      <c r="E1006" s="44">
        <v>6.52</v>
      </c>
    </row>
    <row r="1007" spans="1:5">
      <c r="A1007" s="42" t="s">
        <v>5880</v>
      </c>
      <c r="B1007" s="42" t="s">
        <v>5881</v>
      </c>
      <c r="C1007" s="43" t="s">
        <v>260</v>
      </c>
      <c r="D1007" s="44">
        <v>16.5</v>
      </c>
      <c r="E1007" s="44">
        <v>13.04</v>
      </c>
    </row>
    <row r="1008" spans="1:5">
      <c r="A1008" s="42" t="s">
        <v>1003</v>
      </c>
      <c r="B1008" s="42" t="s">
        <v>5882</v>
      </c>
      <c r="C1008" s="43" t="s">
        <v>260</v>
      </c>
      <c r="D1008" s="44">
        <v>8.71</v>
      </c>
      <c r="E1008" s="44">
        <v>8.12</v>
      </c>
    </row>
    <row r="1009" spans="1:5">
      <c r="A1009" s="42" t="s">
        <v>5883</v>
      </c>
      <c r="B1009" s="42" t="s">
        <v>5884</v>
      </c>
      <c r="C1009" s="43" t="s">
        <v>260</v>
      </c>
      <c r="D1009" s="44">
        <v>17.42</v>
      </c>
      <c r="E1009" s="44">
        <v>16.24</v>
      </c>
    </row>
    <row r="1010" spans="1:5">
      <c r="A1010" s="42" t="s">
        <v>1005</v>
      </c>
      <c r="B1010" s="42" t="s">
        <v>5885</v>
      </c>
      <c r="C1010" s="43" t="s">
        <v>260</v>
      </c>
      <c r="D1010" s="44">
        <v>9.15</v>
      </c>
      <c r="E1010" s="44">
        <v>8.56</v>
      </c>
    </row>
    <row r="1011" spans="1:5">
      <c r="A1011" s="42" t="s">
        <v>5886</v>
      </c>
      <c r="B1011" s="42" t="s">
        <v>5887</v>
      </c>
      <c r="C1011" s="43" t="s">
        <v>260</v>
      </c>
      <c r="D1011" s="44">
        <v>18.3</v>
      </c>
      <c r="E1011" s="44">
        <v>17.12</v>
      </c>
    </row>
    <row r="1012" spans="1:5">
      <c r="A1012" s="42" t="s">
        <v>1007</v>
      </c>
      <c r="B1012" s="42" t="s">
        <v>5888</v>
      </c>
      <c r="C1012" s="43" t="s">
        <v>260</v>
      </c>
      <c r="D1012" s="44">
        <v>8.68</v>
      </c>
      <c r="E1012" s="44">
        <v>6.86</v>
      </c>
    </row>
    <row r="1013" spans="1:5">
      <c r="A1013" s="42" t="s">
        <v>5889</v>
      </c>
      <c r="B1013" s="42" t="s">
        <v>5890</v>
      </c>
      <c r="C1013" s="43" t="s">
        <v>260</v>
      </c>
      <c r="D1013" s="44">
        <f>8.68*0.7</f>
        <v>6.076</v>
      </c>
      <c r="E1013" s="44">
        <f>6.86*0.7</f>
        <v>4.802</v>
      </c>
    </row>
    <row r="1014" spans="1:5">
      <c r="A1014" s="42" t="s">
        <v>5891</v>
      </c>
      <c r="B1014" s="42" t="s">
        <v>5892</v>
      </c>
      <c r="C1014" s="43" t="s">
        <v>260</v>
      </c>
      <c r="D1014" s="44">
        <f>8.68*1.3</f>
        <v>11.284</v>
      </c>
      <c r="E1014" s="44">
        <f>6.86*1.3</f>
        <v>8.918</v>
      </c>
    </row>
    <row r="1015" spans="1:5">
      <c r="A1015" s="42" t="s">
        <v>5893</v>
      </c>
      <c r="B1015" s="42" t="s">
        <v>5894</v>
      </c>
      <c r="C1015" s="43" t="s">
        <v>260</v>
      </c>
      <c r="D1015" s="44">
        <v>17.36</v>
      </c>
      <c r="E1015" s="44">
        <v>13.72</v>
      </c>
    </row>
    <row r="1016" spans="1:5">
      <c r="A1016" s="42" t="s">
        <v>1009</v>
      </c>
      <c r="B1016" s="42" t="s">
        <v>5895</v>
      </c>
      <c r="C1016" s="43" t="s">
        <v>260</v>
      </c>
      <c r="D1016" s="44">
        <v>9.93</v>
      </c>
      <c r="E1016" s="44">
        <v>7.79</v>
      </c>
    </row>
    <row r="1017" spans="1:5">
      <c r="A1017" s="42" t="s">
        <v>5896</v>
      </c>
      <c r="B1017" s="42" t="s">
        <v>5897</v>
      </c>
      <c r="C1017" s="43" t="s">
        <v>260</v>
      </c>
      <c r="D1017" s="44">
        <v>19.86</v>
      </c>
      <c r="E1017" s="44">
        <v>15.58</v>
      </c>
    </row>
    <row r="1018" spans="1:5">
      <c r="A1018" s="42" t="s">
        <v>1011</v>
      </c>
      <c r="B1018" s="42" t="s">
        <v>5898</v>
      </c>
      <c r="C1018" s="43" t="s">
        <v>260</v>
      </c>
      <c r="D1018" s="44">
        <v>11.05</v>
      </c>
      <c r="E1018" s="44">
        <v>8.75</v>
      </c>
    </row>
    <row r="1019" spans="1:5">
      <c r="A1019" s="42" t="s">
        <v>5899</v>
      </c>
      <c r="B1019" s="42" t="s">
        <v>5900</v>
      </c>
      <c r="C1019" s="43" t="s">
        <v>260</v>
      </c>
      <c r="D1019" s="44">
        <v>22.1</v>
      </c>
      <c r="E1019" s="44">
        <v>17.5</v>
      </c>
    </row>
    <row r="1020" spans="1:5">
      <c r="A1020" s="42" t="s">
        <v>1013</v>
      </c>
      <c r="B1020" s="42" t="s">
        <v>5901</v>
      </c>
      <c r="C1020" s="43" t="s">
        <v>260</v>
      </c>
      <c r="D1020" s="44">
        <v>11.68</v>
      </c>
      <c r="E1020" s="44">
        <v>10.86</v>
      </c>
    </row>
    <row r="1021" spans="1:5">
      <c r="A1021" s="42" t="s">
        <v>5902</v>
      </c>
      <c r="B1021" s="42" t="s">
        <v>5903</v>
      </c>
      <c r="C1021" s="43" t="s">
        <v>260</v>
      </c>
      <c r="D1021" s="44">
        <v>23.36</v>
      </c>
      <c r="E1021" s="44">
        <v>21.72</v>
      </c>
    </row>
    <row r="1022" spans="1:5">
      <c r="A1022" s="42" t="s">
        <v>1015</v>
      </c>
      <c r="B1022" s="42" t="s">
        <v>5901</v>
      </c>
      <c r="C1022" s="43" t="s">
        <v>260</v>
      </c>
      <c r="D1022" s="44">
        <v>12.23</v>
      </c>
      <c r="E1022" s="44">
        <v>11.39</v>
      </c>
    </row>
    <row r="1023" spans="1:5">
      <c r="A1023" s="42" t="s">
        <v>5904</v>
      </c>
      <c r="B1023" s="42" t="s">
        <v>5903</v>
      </c>
      <c r="C1023" s="43" t="s">
        <v>260</v>
      </c>
      <c r="D1023" s="44">
        <v>24.46</v>
      </c>
      <c r="E1023" s="44">
        <v>22.78</v>
      </c>
    </row>
    <row r="1024" spans="1:5">
      <c r="A1024" s="42" t="s">
        <v>1017</v>
      </c>
      <c r="B1024" s="42" t="s">
        <v>5905</v>
      </c>
      <c r="C1024" s="43" t="s">
        <v>260</v>
      </c>
      <c r="D1024" s="44">
        <v>10.24</v>
      </c>
      <c r="E1024" s="44">
        <v>7.98</v>
      </c>
    </row>
    <row r="1025" spans="1:5">
      <c r="A1025" s="42" t="s">
        <v>5906</v>
      </c>
      <c r="B1025" s="42" t="s">
        <v>5907</v>
      </c>
      <c r="C1025" s="43" t="s">
        <v>260</v>
      </c>
      <c r="D1025" s="44">
        <v>20.48</v>
      </c>
      <c r="E1025" s="44">
        <v>15.96</v>
      </c>
    </row>
    <row r="1026" spans="1:5">
      <c r="A1026" s="42" t="s">
        <v>1019</v>
      </c>
      <c r="B1026" s="42" t="s">
        <v>5908</v>
      </c>
      <c r="C1026" s="43" t="s">
        <v>260</v>
      </c>
      <c r="D1026" s="44">
        <v>11.72</v>
      </c>
      <c r="E1026" s="44">
        <v>9.13</v>
      </c>
    </row>
    <row r="1027" spans="1:5">
      <c r="A1027" s="42" t="s">
        <v>5909</v>
      </c>
      <c r="B1027" s="42" t="s">
        <v>5910</v>
      </c>
      <c r="C1027" s="43" t="s">
        <v>260</v>
      </c>
      <c r="D1027" s="44">
        <v>23.44</v>
      </c>
      <c r="E1027" s="44">
        <v>18.26</v>
      </c>
    </row>
    <row r="1028" spans="1:5">
      <c r="A1028" s="42" t="s">
        <v>1021</v>
      </c>
      <c r="B1028" s="42" t="s">
        <v>5911</v>
      </c>
      <c r="C1028" s="43" t="s">
        <v>260</v>
      </c>
      <c r="D1028" s="44">
        <v>12.94</v>
      </c>
      <c r="E1028" s="44">
        <v>11.12</v>
      </c>
    </row>
    <row r="1029" spans="1:5">
      <c r="A1029" s="42" t="s">
        <v>5912</v>
      </c>
      <c r="B1029" s="42" t="s">
        <v>5913</v>
      </c>
      <c r="C1029" s="43" t="s">
        <v>260</v>
      </c>
      <c r="D1029" s="44">
        <v>25.88</v>
      </c>
      <c r="E1029" s="44">
        <v>22.24</v>
      </c>
    </row>
    <row r="1030" spans="1:5">
      <c r="A1030" s="42" t="s">
        <v>1023</v>
      </c>
      <c r="B1030" s="42" t="s">
        <v>5914</v>
      </c>
      <c r="C1030" s="43" t="s">
        <v>260</v>
      </c>
      <c r="D1030" s="44">
        <v>14.32</v>
      </c>
      <c r="E1030" s="44">
        <v>13.2</v>
      </c>
    </row>
    <row r="1031" spans="1:5">
      <c r="A1031" s="42" t="s">
        <v>5915</v>
      </c>
      <c r="B1031" s="42" t="s">
        <v>5916</v>
      </c>
      <c r="C1031" s="43" t="s">
        <v>260</v>
      </c>
      <c r="D1031" s="44">
        <v>28.64</v>
      </c>
      <c r="E1031" s="44">
        <v>26.4</v>
      </c>
    </row>
    <row r="1032" spans="1:5">
      <c r="A1032" s="42" t="s">
        <v>1025</v>
      </c>
      <c r="B1032" s="42" t="s">
        <v>5917</v>
      </c>
      <c r="C1032" s="43" t="s">
        <v>260</v>
      </c>
      <c r="D1032" s="44">
        <v>15.25</v>
      </c>
      <c r="E1032" s="44">
        <v>14.1</v>
      </c>
    </row>
    <row r="1033" spans="1:5">
      <c r="A1033" s="42" t="s">
        <v>5918</v>
      </c>
      <c r="B1033" s="42" t="s">
        <v>5919</v>
      </c>
      <c r="C1033" s="43" t="s">
        <v>260</v>
      </c>
      <c r="D1033" s="44">
        <v>30.5</v>
      </c>
      <c r="E1033" s="44">
        <v>28.2</v>
      </c>
    </row>
    <row r="1034" spans="1:5">
      <c r="A1034" s="42" t="s">
        <v>1027</v>
      </c>
      <c r="B1034" s="42" t="s">
        <v>5920</v>
      </c>
      <c r="C1034" s="43" t="s">
        <v>518</v>
      </c>
      <c r="D1034" s="44">
        <v>0.85</v>
      </c>
      <c r="E1034" s="44">
        <v>0.61</v>
      </c>
    </row>
    <row r="1035" spans="1:5">
      <c r="A1035" s="42" t="s">
        <v>5921</v>
      </c>
      <c r="B1035" s="42" t="s">
        <v>5922</v>
      </c>
      <c r="C1035" s="43" t="s">
        <v>518</v>
      </c>
      <c r="D1035" s="44">
        <v>1.7</v>
      </c>
      <c r="E1035" s="44">
        <v>1.22</v>
      </c>
    </row>
    <row r="1036" spans="1:5">
      <c r="A1036" s="42" t="s">
        <v>5923</v>
      </c>
      <c r="B1036" s="42" t="s">
        <v>5924</v>
      </c>
      <c r="C1036" s="43" t="s">
        <v>518</v>
      </c>
      <c r="D1036" s="44">
        <v>0.425</v>
      </c>
      <c r="E1036" s="44">
        <v>0.305</v>
      </c>
    </row>
    <row r="1037" spans="1:5">
      <c r="A1037" s="42" t="s">
        <v>5925</v>
      </c>
      <c r="B1037" s="42" t="s">
        <v>5926</v>
      </c>
      <c r="C1037" s="43" t="s">
        <v>518</v>
      </c>
      <c r="D1037" s="44">
        <v>0.85</v>
      </c>
      <c r="E1037" s="44">
        <v>0.61</v>
      </c>
    </row>
    <row r="1038" spans="1:5">
      <c r="A1038" s="42" t="s">
        <v>1029</v>
      </c>
      <c r="B1038" s="42" t="s">
        <v>4358</v>
      </c>
      <c r="C1038" s="43" t="s">
        <v>260</v>
      </c>
      <c r="D1038" s="44">
        <v>7</v>
      </c>
      <c r="E1038" s="44">
        <v>8</v>
      </c>
    </row>
    <row r="1039" spans="1:5">
      <c r="A1039" s="42" t="s">
        <v>5927</v>
      </c>
      <c r="B1039" s="42" t="s">
        <v>5928</v>
      </c>
      <c r="C1039" s="43" t="s">
        <v>260</v>
      </c>
      <c r="D1039" s="44">
        <v>14</v>
      </c>
      <c r="E1039" s="44">
        <v>16</v>
      </c>
    </row>
    <row r="1040" spans="1:5">
      <c r="A1040" s="42" t="s">
        <v>1031</v>
      </c>
      <c r="B1040" s="42" t="s">
        <v>4362</v>
      </c>
      <c r="C1040" s="43" t="s">
        <v>260</v>
      </c>
      <c r="D1040" s="44">
        <v>7.9</v>
      </c>
      <c r="E1040" s="44">
        <v>9.8</v>
      </c>
    </row>
    <row r="1041" spans="1:5">
      <c r="A1041" s="42" t="s">
        <v>5929</v>
      </c>
      <c r="B1041" s="42" t="s">
        <v>5930</v>
      </c>
      <c r="C1041" s="43" t="s">
        <v>260</v>
      </c>
      <c r="D1041" s="44">
        <v>15.8</v>
      </c>
      <c r="E1041" s="44">
        <v>19.6</v>
      </c>
    </row>
    <row r="1042" spans="1:5">
      <c r="A1042" s="42" t="s">
        <v>1033</v>
      </c>
      <c r="B1042" s="42" t="s">
        <v>4366</v>
      </c>
      <c r="C1042" s="43" t="s">
        <v>260</v>
      </c>
      <c r="D1042" s="44">
        <v>8.8</v>
      </c>
      <c r="E1042" s="44">
        <v>11.6</v>
      </c>
    </row>
    <row r="1043" spans="1:5">
      <c r="A1043" s="42" t="s">
        <v>5931</v>
      </c>
      <c r="B1043" s="42" t="s">
        <v>5932</v>
      </c>
      <c r="C1043" s="43" t="s">
        <v>260</v>
      </c>
      <c r="D1043" s="44">
        <v>17.6</v>
      </c>
      <c r="E1043" s="44">
        <v>23.2</v>
      </c>
    </row>
    <row r="1044" spans="1:5">
      <c r="A1044" s="42" t="s">
        <v>1035</v>
      </c>
      <c r="B1044" s="42" t="s">
        <v>4370</v>
      </c>
      <c r="C1044" s="43" t="s">
        <v>260</v>
      </c>
      <c r="D1044" s="44">
        <v>9.7</v>
      </c>
      <c r="E1044" s="44">
        <v>13.4</v>
      </c>
    </row>
    <row r="1045" spans="1:5">
      <c r="A1045" s="42" t="s">
        <v>5933</v>
      </c>
      <c r="B1045" s="42" t="s">
        <v>5934</v>
      </c>
      <c r="C1045" s="43" t="s">
        <v>260</v>
      </c>
      <c r="D1045" s="44">
        <v>19.4</v>
      </c>
      <c r="E1045" s="44">
        <v>26.8</v>
      </c>
    </row>
    <row r="1046" spans="1:5">
      <c r="A1046" s="42" t="s">
        <v>1037</v>
      </c>
      <c r="B1046" s="42" t="s">
        <v>4372</v>
      </c>
      <c r="C1046" s="43" t="s">
        <v>260</v>
      </c>
      <c r="D1046" s="44">
        <v>10.6</v>
      </c>
      <c r="E1046" s="44">
        <v>15.2</v>
      </c>
    </row>
    <row r="1047" spans="1:5">
      <c r="A1047" s="42" t="s">
        <v>5935</v>
      </c>
      <c r="B1047" s="42" t="s">
        <v>5936</v>
      </c>
      <c r="C1047" s="43" t="s">
        <v>260</v>
      </c>
      <c r="D1047" s="44">
        <v>21.2</v>
      </c>
      <c r="E1047" s="44">
        <v>30.4</v>
      </c>
    </row>
    <row r="1048" spans="1:5">
      <c r="A1048" s="42" t="s">
        <v>1039</v>
      </c>
      <c r="B1048" s="42" t="s">
        <v>4376</v>
      </c>
      <c r="C1048" s="43" t="s">
        <v>260</v>
      </c>
      <c r="D1048" s="44">
        <v>9.8</v>
      </c>
      <c r="E1048" s="44">
        <v>11.2</v>
      </c>
    </row>
    <row r="1049" spans="1:5">
      <c r="A1049" s="42" t="s">
        <v>5937</v>
      </c>
      <c r="B1049" s="42" t="s">
        <v>5938</v>
      </c>
      <c r="C1049" s="43" t="s">
        <v>260</v>
      </c>
      <c r="D1049" s="44">
        <v>19.6</v>
      </c>
      <c r="E1049" s="44">
        <v>22.4</v>
      </c>
    </row>
    <row r="1050" spans="1:5">
      <c r="A1050" s="42" t="s">
        <v>1041</v>
      </c>
      <c r="B1050" s="42" t="s">
        <v>4380</v>
      </c>
      <c r="C1050" s="43" t="s">
        <v>260</v>
      </c>
      <c r="D1050" s="44">
        <v>10.7</v>
      </c>
      <c r="E1050" s="44">
        <v>13</v>
      </c>
    </row>
    <row r="1051" spans="1:5">
      <c r="A1051" s="42" t="s">
        <v>5939</v>
      </c>
      <c r="B1051" s="42" t="s">
        <v>5940</v>
      </c>
      <c r="C1051" s="43" t="s">
        <v>260</v>
      </c>
      <c r="D1051" s="44">
        <v>21.4</v>
      </c>
      <c r="E1051" s="44">
        <v>26</v>
      </c>
    </row>
    <row r="1052" spans="1:5">
      <c r="A1052" s="42" t="s">
        <v>1043</v>
      </c>
      <c r="B1052" s="42" t="s">
        <v>4383</v>
      </c>
      <c r="C1052" s="43" t="s">
        <v>260</v>
      </c>
      <c r="D1052" s="44">
        <v>11.6</v>
      </c>
      <c r="E1052" s="44">
        <v>14.8</v>
      </c>
    </row>
    <row r="1053" spans="1:5">
      <c r="A1053" s="42" t="s">
        <v>5941</v>
      </c>
      <c r="B1053" s="42" t="s">
        <v>5942</v>
      </c>
      <c r="C1053" s="43" t="s">
        <v>260</v>
      </c>
      <c r="D1053" s="44">
        <v>23.2</v>
      </c>
      <c r="E1053" s="44">
        <v>29.6</v>
      </c>
    </row>
    <row r="1054" spans="1:5">
      <c r="A1054" s="42" t="s">
        <v>1045</v>
      </c>
      <c r="B1054" s="42" t="s">
        <v>4386</v>
      </c>
      <c r="C1054" s="43" t="s">
        <v>260</v>
      </c>
      <c r="D1054" s="44">
        <v>12.5</v>
      </c>
      <c r="E1054" s="44">
        <v>16.5</v>
      </c>
    </row>
    <row r="1055" spans="1:5">
      <c r="A1055" s="42" t="s">
        <v>5943</v>
      </c>
      <c r="B1055" s="42" t="s">
        <v>5944</v>
      </c>
      <c r="C1055" s="43" t="s">
        <v>260</v>
      </c>
      <c r="D1055" s="44">
        <v>25</v>
      </c>
      <c r="E1055" s="44">
        <v>33</v>
      </c>
    </row>
    <row r="1056" spans="1:5">
      <c r="A1056" s="42" t="s">
        <v>1047</v>
      </c>
      <c r="B1056" s="42" t="s">
        <v>4389</v>
      </c>
      <c r="C1056" s="43" t="s">
        <v>260</v>
      </c>
      <c r="D1056" s="44">
        <v>13.4</v>
      </c>
      <c r="E1056" s="44">
        <v>18.4</v>
      </c>
    </row>
    <row r="1057" spans="1:5">
      <c r="A1057" s="42" t="s">
        <v>5945</v>
      </c>
      <c r="B1057" s="42" t="s">
        <v>5946</v>
      </c>
      <c r="C1057" s="43" t="s">
        <v>260</v>
      </c>
      <c r="D1057" s="44">
        <v>26.8</v>
      </c>
      <c r="E1057" s="44">
        <v>36.8</v>
      </c>
    </row>
    <row r="1058" spans="1:5">
      <c r="A1058" s="42" t="s">
        <v>1049</v>
      </c>
      <c r="B1058" s="42" t="s">
        <v>4393</v>
      </c>
      <c r="C1058" s="43" t="s">
        <v>260</v>
      </c>
      <c r="D1058" s="44">
        <v>11.9</v>
      </c>
      <c r="E1058" s="44">
        <v>13.6</v>
      </c>
    </row>
    <row r="1059" spans="1:5">
      <c r="A1059" s="42" t="s">
        <v>5947</v>
      </c>
      <c r="B1059" s="42" t="s">
        <v>5948</v>
      </c>
      <c r="C1059" s="43" t="s">
        <v>260</v>
      </c>
      <c r="D1059" s="44">
        <v>23.8</v>
      </c>
      <c r="E1059" s="44">
        <v>27.2</v>
      </c>
    </row>
    <row r="1060" spans="1:5">
      <c r="A1060" s="42" t="s">
        <v>1051</v>
      </c>
      <c r="B1060" s="42" t="s">
        <v>4396</v>
      </c>
      <c r="C1060" s="43" t="s">
        <v>260</v>
      </c>
      <c r="D1060" s="44">
        <v>12.8</v>
      </c>
      <c r="E1060" s="44">
        <v>15.4</v>
      </c>
    </row>
    <row r="1061" spans="1:5">
      <c r="A1061" s="42" t="s">
        <v>5949</v>
      </c>
      <c r="B1061" s="42" t="s">
        <v>5950</v>
      </c>
      <c r="C1061" s="43" t="s">
        <v>260</v>
      </c>
      <c r="D1061" s="44">
        <v>25.6</v>
      </c>
      <c r="E1061" s="44">
        <v>30.8</v>
      </c>
    </row>
    <row r="1062" spans="1:5">
      <c r="A1062" s="42" t="s">
        <v>1053</v>
      </c>
      <c r="B1062" s="42" t="s">
        <v>4397</v>
      </c>
      <c r="C1062" s="43" t="s">
        <v>260</v>
      </c>
      <c r="D1062" s="44">
        <v>13.7</v>
      </c>
      <c r="E1062" s="44">
        <v>17.2</v>
      </c>
    </row>
    <row r="1063" spans="1:5">
      <c r="A1063" s="42" t="s">
        <v>5951</v>
      </c>
      <c r="B1063" s="42" t="s">
        <v>5952</v>
      </c>
      <c r="C1063" s="43" t="s">
        <v>260</v>
      </c>
      <c r="D1063" s="44">
        <v>27.4</v>
      </c>
      <c r="E1063" s="44">
        <v>34.4</v>
      </c>
    </row>
    <row r="1064" spans="1:5">
      <c r="A1064" s="42" t="s">
        <v>1055</v>
      </c>
      <c r="B1064" s="42" t="s">
        <v>4400</v>
      </c>
      <c r="C1064" s="43" t="s">
        <v>260</v>
      </c>
      <c r="D1064" s="44">
        <v>14.6</v>
      </c>
      <c r="E1064" s="44">
        <v>19</v>
      </c>
    </row>
    <row r="1065" spans="1:5">
      <c r="A1065" s="42" t="s">
        <v>5953</v>
      </c>
      <c r="B1065" s="42" t="s">
        <v>5954</v>
      </c>
      <c r="C1065" s="43" t="s">
        <v>260</v>
      </c>
      <c r="D1065" s="44">
        <v>29.2</v>
      </c>
      <c r="E1065" s="44">
        <v>38</v>
      </c>
    </row>
    <row r="1066" spans="1:5">
      <c r="A1066" s="42" t="s">
        <v>1057</v>
      </c>
      <c r="B1066" s="42" t="s">
        <v>4404</v>
      </c>
      <c r="C1066" s="43" t="s">
        <v>260</v>
      </c>
      <c r="D1066" s="44">
        <v>15.5</v>
      </c>
      <c r="E1066" s="44">
        <v>20.8</v>
      </c>
    </row>
    <row r="1067" spans="1:5">
      <c r="A1067" s="42" t="s">
        <v>5955</v>
      </c>
      <c r="B1067" s="42" t="s">
        <v>5956</v>
      </c>
      <c r="C1067" s="43" t="s">
        <v>260</v>
      </c>
      <c r="D1067" s="44">
        <v>31</v>
      </c>
      <c r="E1067" s="44">
        <v>41.6</v>
      </c>
    </row>
    <row r="1068" spans="1:5">
      <c r="A1068" s="42" t="s">
        <v>1059</v>
      </c>
      <c r="B1068" s="42" t="s">
        <v>5957</v>
      </c>
      <c r="C1068" s="43" t="s">
        <v>260</v>
      </c>
      <c r="D1068" s="44">
        <v>9.05</v>
      </c>
      <c r="E1068" s="44">
        <v>10.63</v>
      </c>
    </row>
    <row r="1069" spans="1:5">
      <c r="A1069" s="42" t="s">
        <v>1059</v>
      </c>
      <c r="B1069" s="42" t="s">
        <v>5958</v>
      </c>
      <c r="C1069" s="43" t="s">
        <v>260</v>
      </c>
      <c r="D1069" s="44">
        <f>9.05*0.7</f>
        <v>6.335</v>
      </c>
      <c r="E1069" s="44">
        <f>10.63*0.7</f>
        <v>7.441</v>
      </c>
    </row>
    <row r="1070" spans="1:5">
      <c r="A1070" s="42" t="s">
        <v>1059</v>
      </c>
      <c r="B1070" s="42" t="s">
        <v>5959</v>
      </c>
      <c r="C1070" s="43" t="s">
        <v>260</v>
      </c>
      <c r="D1070" s="44">
        <f>9.05*1.3</f>
        <v>11.765</v>
      </c>
      <c r="E1070" s="44">
        <f>10.63*1.3</f>
        <v>13.819</v>
      </c>
    </row>
    <row r="1071" spans="1:5">
      <c r="A1071" s="42" t="s">
        <v>5960</v>
      </c>
      <c r="B1071" s="42" t="s">
        <v>5961</v>
      </c>
      <c r="C1071" s="43" t="s">
        <v>260</v>
      </c>
      <c r="D1071" s="44">
        <v>18.1</v>
      </c>
      <c r="E1071" s="44">
        <v>21.26</v>
      </c>
    </row>
    <row r="1072" spans="1:5">
      <c r="A1072" s="42" t="s">
        <v>1061</v>
      </c>
      <c r="B1072" s="42" t="s">
        <v>5962</v>
      </c>
      <c r="C1072" s="43" t="s">
        <v>260</v>
      </c>
      <c r="D1072" s="44">
        <v>11.84</v>
      </c>
      <c r="E1072" s="44">
        <v>13.89</v>
      </c>
    </row>
    <row r="1073" spans="1:5">
      <c r="A1073" s="42" t="s">
        <v>5963</v>
      </c>
      <c r="B1073" s="42" t="s">
        <v>5964</v>
      </c>
      <c r="C1073" s="43" t="s">
        <v>260</v>
      </c>
      <c r="D1073" s="44">
        <v>23.68</v>
      </c>
      <c r="E1073" s="44">
        <v>27.78</v>
      </c>
    </row>
    <row r="1074" spans="1:5">
      <c r="A1074" s="42" t="s">
        <v>1063</v>
      </c>
      <c r="B1074" s="42" t="s">
        <v>5965</v>
      </c>
      <c r="C1074" s="43" t="s">
        <v>260</v>
      </c>
      <c r="D1074" s="44">
        <v>13.58</v>
      </c>
      <c r="E1074" s="44">
        <v>15.95</v>
      </c>
    </row>
    <row r="1075" spans="1:5">
      <c r="A1075" s="42" t="s">
        <v>5966</v>
      </c>
      <c r="B1075" s="42" t="s">
        <v>5967</v>
      </c>
      <c r="C1075" s="43" t="s">
        <v>260</v>
      </c>
      <c r="D1075" s="44">
        <v>27.16</v>
      </c>
      <c r="E1075" s="44">
        <v>31.9</v>
      </c>
    </row>
    <row r="1076" spans="1:5">
      <c r="A1076" s="42" t="s">
        <v>1065</v>
      </c>
      <c r="B1076" s="42" t="s">
        <v>5968</v>
      </c>
      <c r="C1076" s="43" t="s">
        <v>260</v>
      </c>
      <c r="D1076" s="44">
        <v>14.59</v>
      </c>
      <c r="E1076" s="44">
        <v>15.18</v>
      </c>
    </row>
    <row r="1077" spans="1:5">
      <c r="A1077" s="42" t="s">
        <v>5969</v>
      </c>
      <c r="B1077" s="42" t="s">
        <v>5970</v>
      </c>
      <c r="C1077" s="43" t="s">
        <v>260</v>
      </c>
      <c r="D1077" s="44">
        <v>29.18</v>
      </c>
      <c r="E1077" s="44">
        <v>30.36</v>
      </c>
    </row>
    <row r="1078" spans="1:5">
      <c r="A1078" s="42" t="s">
        <v>1067</v>
      </c>
      <c r="B1078" s="42" t="s">
        <v>5971</v>
      </c>
      <c r="C1078" s="43" t="s">
        <v>260</v>
      </c>
      <c r="D1078" s="44">
        <v>17.48</v>
      </c>
      <c r="E1078" s="44">
        <v>18.2</v>
      </c>
    </row>
    <row r="1079" spans="1:5">
      <c r="A1079" s="42" t="s">
        <v>5972</v>
      </c>
      <c r="B1079" s="42" t="s">
        <v>5973</v>
      </c>
      <c r="C1079" s="43" t="s">
        <v>260</v>
      </c>
      <c r="D1079" s="44">
        <v>34.96</v>
      </c>
      <c r="E1079" s="44">
        <v>36.4</v>
      </c>
    </row>
    <row r="1080" spans="1:5">
      <c r="A1080" s="42" t="s">
        <v>1069</v>
      </c>
      <c r="B1080" s="42" t="s">
        <v>4407</v>
      </c>
      <c r="C1080" s="43" t="s">
        <v>305</v>
      </c>
      <c r="D1080" s="44">
        <v>0.25</v>
      </c>
      <c r="E1080" s="44">
        <v>0.5</v>
      </c>
    </row>
    <row r="1081" spans="1:5">
      <c r="A1081" s="42" t="s">
        <v>1071</v>
      </c>
      <c r="B1081" s="42" t="s">
        <v>4410</v>
      </c>
      <c r="C1081" s="43" t="s">
        <v>305</v>
      </c>
      <c r="D1081" s="44">
        <v>0.38</v>
      </c>
      <c r="E1081" s="44">
        <v>1</v>
      </c>
    </row>
    <row r="1082" spans="1:5">
      <c r="A1082" s="42" t="s">
        <v>1073</v>
      </c>
      <c r="B1082" s="42" t="s">
        <v>4413</v>
      </c>
      <c r="C1082" s="43" t="s">
        <v>305</v>
      </c>
      <c r="D1082" s="44">
        <v>0.13</v>
      </c>
      <c r="E1082" s="44">
        <v>0.25</v>
      </c>
    </row>
    <row r="1083" spans="1:5">
      <c r="A1083" s="42" t="s">
        <v>1075</v>
      </c>
      <c r="B1083" s="42" t="s">
        <v>4093</v>
      </c>
      <c r="C1083" s="43" t="s">
        <v>316</v>
      </c>
      <c r="D1083" s="44">
        <v>4</v>
      </c>
      <c r="E1083" s="44">
        <v>5.57</v>
      </c>
    </row>
    <row r="1084" spans="1:5">
      <c r="A1084" s="42" t="s">
        <v>1077</v>
      </c>
      <c r="B1084" s="42" t="s">
        <v>4096</v>
      </c>
      <c r="C1084" s="43" t="s">
        <v>316</v>
      </c>
      <c r="D1084" s="44">
        <v>5.2</v>
      </c>
      <c r="E1084" s="44">
        <v>813</v>
      </c>
    </row>
    <row r="1085" spans="1:5">
      <c r="A1085" s="42" t="s">
        <v>1079</v>
      </c>
      <c r="B1085" s="42" t="s">
        <v>4097</v>
      </c>
      <c r="C1085" s="43" t="s">
        <v>316</v>
      </c>
      <c r="D1085" s="44">
        <v>6.17</v>
      </c>
      <c r="E1085" s="44">
        <v>10.54</v>
      </c>
    </row>
    <row r="1086" spans="1:5">
      <c r="A1086" s="42" t="s">
        <v>1081</v>
      </c>
      <c r="B1086" s="42" t="s">
        <v>4099</v>
      </c>
      <c r="C1086" s="43" t="s">
        <v>316</v>
      </c>
      <c r="D1086" s="44">
        <v>7.13</v>
      </c>
      <c r="E1086" s="44">
        <v>12.96</v>
      </c>
    </row>
    <row r="1087" spans="1:5">
      <c r="A1087" s="42" t="s">
        <v>1083</v>
      </c>
      <c r="B1087" s="42" t="s">
        <v>4103</v>
      </c>
      <c r="C1087" s="43" t="s">
        <v>316</v>
      </c>
      <c r="D1087" s="44">
        <v>8.1</v>
      </c>
      <c r="E1087" s="44">
        <v>15.37</v>
      </c>
    </row>
    <row r="1088" spans="1:5">
      <c r="A1088" s="42" t="s">
        <v>1085</v>
      </c>
      <c r="B1088" s="42" t="s">
        <v>4106</v>
      </c>
      <c r="C1088" s="43" t="s">
        <v>316</v>
      </c>
      <c r="D1088" s="44">
        <v>3.63</v>
      </c>
      <c r="E1088" s="44">
        <v>5.15</v>
      </c>
    </row>
    <row r="1089" spans="1:5">
      <c r="A1089" s="42" t="s">
        <v>1087</v>
      </c>
      <c r="B1089" s="42" t="s">
        <v>4108</v>
      </c>
      <c r="C1089" s="43" t="s">
        <v>316</v>
      </c>
      <c r="D1089" s="44">
        <v>6.53</v>
      </c>
      <c r="E1089" s="44">
        <v>9.27</v>
      </c>
    </row>
    <row r="1090" spans="1:5">
      <c r="A1090" s="42" t="s">
        <v>1089</v>
      </c>
      <c r="B1090" s="42" t="s">
        <v>4111</v>
      </c>
      <c r="C1090" s="43" t="s">
        <v>260</v>
      </c>
      <c r="D1090" s="44">
        <v>5.5</v>
      </c>
      <c r="E1090" s="44">
        <v>10.94</v>
      </c>
    </row>
    <row r="1091" spans="1:5">
      <c r="A1091" s="42" t="s">
        <v>5974</v>
      </c>
      <c r="B1091" s="42" t="s">
        <v>5975</v>
      </c>
      <c r="C1091" s="43" t="s">
        <v>260</v>
      </c>
      <c r="D1091" s="44">
        <v>3.85</v>
      </c>
      <c r="E1091" s="44">
        <v>7.66</v>
      </c>
    </row>
    <row r="1092" spans="1:5">
      <c r="A1092" s="42" t="s">
        <v>1091</v>
      </c>
      <c r="B1092" s="42" t="s">
        <v>4115</v>
      </c>
      <c r="C1092" s="43" t="s">
        <v>260</v>
      </c>
      <c r="D1092" s="44">
        <v>6.83</v>
      </c>
      <c r="E1092" s="44">
        <v>13.08</v>
      </c>
    </row>
    <row r="1093" spans="1:5">
      <c r="A1093" s="42" t="s">
        <v>5976</v>
      </c>
      <c r="B1093" s="42" t="s">
        <v>5977</v>
      </c>
      <c r="C1093" s="43" t="s">
        <v>260</v>
      </c>
      <c r="D1093" s="44">
        <v>4.79</v>
      </c>
      <c r="E1093" s="44">
        <v>9.16</v>
      </c>
    </row>
    <row r="1094" spans="1:5">
      <c r="A1094" s="42" t="s">
        <v>1093</v>
      </c>
      <c r="B1094" s="42" t="s">
        <v>4120</v>
      </c>
      <c r="C1094" s="43" t="s">
        <v>260</v>
      </c>
      <c r="D1094" s="44">
        <v>8.02</v>
      </c>
      <c r="E1094" s="44">
        <v>15.35</v>
      </c>
    </row>
    <row r="1095" spans="1:5">
      <c r="A1095" s="42" t="s">
        <v>5978</v>
      </c>
      <c r="B1095" s="42" t="s">
        <v>5979</v>
      </c>
      <c r="C1095" s="43" t="s">
        <v>260</v>
      </c>
      <c r="D1095" s="44">
        <v>5.62</v>
      </c>
      <c r="E1095" s="44">
        <v>10.75</v>
      </c>
    </row>
    <row r="1096" spans="1:5">
      <c r="A1096" s="42" t="s">
        <v>1095</v>
      </c>
      <c r="B1096" s="42" t="s">
        <v>4124</v>
      </c>
      <c r="C1096" s="43" t="s">
        <v>260</v>
      </c>
      <c r="D1096" s="44">
        <v>9.02</v>
      </c>
      <c r="E1096" s="44">
        <v>17.62</v>
      </c>
    </row>
    <row r="1097" spans="1:5">
      <c r="A1097" s="42" t="s">
        <v>5980</v>
      </c>
      <c r="B1097" s="42" t="s">
        <v>5981</v>
      </c>
      <c r="C1097" s="43" t="s">
        <v>260</v>
      </c>
      <c r="D1097" s="44">
        <v>16.31</v>
      </c>
      <c r="E1097" s="44">
        <v>12.33</v>
      </c>
    </row>
    <row r="1098" spans="1:5">
      <c r="A1098" s="42" t="s">
        <v>1097</v>
      </c>
      <c r="B1098" s="42" t="s">
        <v>4125</v>
      </c>
      <c r="C1098" s="43" t="s">
        <v>260</v>
      </c>
      <c r="D1098" s="44">
        <v>10.4</v>
      </c>
      <c r="E1098" s="44">
        <v>19.87</v>
      </c>
    </row>
    <row r="1099" spans="1:5">
      <c r="A1099" s="42" t="s">
        <v>5982</v>
      </c>
      <c r="B1099" s="42" t="s">
        <v>5983</v>
      </c>
      <c r="C1099" s="43" t="s">
        <v>260</v>
      </c>
      <c r="D1099" s="44">
        <v>7.28</v>
      </c>
      <c r="E1099" s="44">
        <v>13.91</v>
      </c>
    </row>
    <row r="1100" spans="1:5">
      <c r="A1100" s="42" t="s">
        <v>1099</v>
      </c>
      <c r="B1100" s="42" t="s">
        <v>4127</v>
      </c>
      <c r="C1100" s="43" t="s">
        <v>260</v>
      </c>
      <c r="D1100" s="44">
        <v>11.44</v>
      </c>
      <c r="E1100" s="44">
        <v>21.86</v>
      </c>
    </row>
    <row r="1101" spans="1:5">
      <c r="A1101" s="42" t="s">
        <v>5984</v>
      </c>
      <c r="B1101" s="42" t="s">
        <v>5985</v>
      </c>
      <c r="C1101" s="43" t="s">
        <v>260</v>
      </c>
      <c r="D1101" s="44">
        <v>8.01</v>
      </c>
      <c r="E1101" s="44">
        <v>15.31</v>
      </c>
    </row>
    <row r="1102" spans="1:5">
      <c r="A1102" s="42" t="s">
        <v>1101</v>
      </c>
      <c r="B1102" s="42" t="s">
        <v>4129</v>
      </c>
      <c r="C1102" s="43" t="s">
        <v>260</v>
      </c>
      <c r="D1102" s="44">
        <v>14.82</v>
      </c>
      <c r="E1102" s="44">
        <v>28.41</v>
      </c>
    </row>
    <row r="1103" spans="1:5">
      <c r="A1103" s="42" t="s">
        <v>5986</v>
      </c>
      <c r="B1103" s="42" t="s">
        <v>5987</v>
      </c>
      <c r="C1103" s="43" t="s">
        <v>260</v>
      </c>
      <c r="D1103" s="44">
        <v>10.38</v>
      </c>
      <c r="E1103" s="44">
        <v>19.89</v>
      </c>
    </row>
    <row r="1104" spans="1:5">
      <c r="A1104" s="42" t="s">
        <v>1103</v>
      </c>
      <c r="B1104" s="42" t="s">
        <v>4132</v>
      </c>
      <c r="C1104" s="43" t="s">
        <v>260</v>
      </c>
      <c r="D1104" s="44">
        <v>19.33</v>
      </c>
      <c r="E1104" s="44">
        <v>36.43</v>
      </c>
    </row>
    <row r="1105" spans="1:5">
      <c r="A1105" s="42" t="s">
        <v>5988</v>
      </c>
      <c r="B1105" s="42" t="s">
        <v>5989</v>
      </c>
      <c r="C1105" s="43" t="s">
        <v>260</v>
      </c>
      <c r="D1105" s="44">
        <v>13.54</v>
      </c>
      <c r="E1105" s="44">
        <v>25.5</v>
      </c>
    </row>
    <row r="1106" spans="1:5">
      <c r="A1106" s="42" t="s">
        <v>1105</v>
      </c>
      <c r="B1106" s="42" t="s">
        <v>4136</v>
      </c>
      <c r="C1106" s="43" t="s">
        <v>260</v>
      </c>
      <c r="D1106" s="44">
        <v>11.76</v>
      </c>
      <c r="E1106" s="44">
        <v>20.03</v>
      </c>
    </row>
    <row r="1107" spans="1:5">
      <c r="A1107" s="42" t="s">
        <v>5990</v>
      </c>
      <c r="B1107" s="42" t="s">
        <v>5991</v>
      </c>
      <c r="C1107" s="43" t="s">
        <v>260</v>
      </c>
      <c r="D1107" s="44">
        <v>8.23</v>
      </c>
      <c r="E1107" s="44">
        <v>14.02</v>
      </c>
    </row>
    <row r="1108" spans="1:5">
      <c r="A1108" s="42" t="s">
        <v>1107</v>
      </c>
      <c r="B1108" s="42" t="s">
        <v>4139</v>
      </c>
      <c r="C1108" s="43" t="s">
        <v>260</v>
      </c>
      <c r="D1108" s="44">
        <v>13.94</v>
      </c>
      <c r="E1108" s="44">
        <v>23.74</v>
      </c>
    </row>
    <row r="1109" spans="1:5">
      <c r="A1109" s="42" t="s">
        <v>5992</v>
      </c>
      <c r="B1109" s="42" t="s">
        <v>5993</v>
      </c>
      <c r="C1109" s="43" t="s">
        <v>260</v>
      </c>
      <c r="D1109" s="44">
        <v>9.76</v>
      </c>
      <c r="E1109" s="44">
        <v>16.62</v>
      </c>
    </row>
    <row r="1110" spans="1:5">
      <c r="A1110" s="42" t="s">
        <v>1109</v>
      </c>
      <c r="B1110" s="42" t="s">
        <v>4143</v>
      </c>
      <c r="C1110" s="43" t="s">
        <v>260</v>
      </c>
      <c r="D1110" s="44">
        <v>17.79</v>
      </c>
      <c r="E1110" s="44">
        <v>30.26</v>
      </c>
    </row>
    <row r="1111" spans="1:5">
      <c r="A1111" s="42" t="s">
        <v>5994</v>
      </c>
      <c r="B1111" s="42" t="s">
        <v>5995</v>
      </c>
      <c r="C1111" s="43" t="s">
        <v>260</v>
      </c>
      <c r="D1111" s="44">
        <v>12.46</v>
      </c>
      <c r="E1111" s="44">
        <v>21.19</v>
      </c>
    </row>
    <row r="1112" spans="1:5">
      <c r="A1112" s="42" t="s">
        <v>1111</v>
      </c>
      <c r="B1112" s="42" t="s">
        <v>4147</v>
      </c>
      <c r="C1112" s="43" t="s">
        <v>260</v>
      </c>
      <c r="D1112" s="44">
        <v>21.63</v>
      </c>
      <c r="E1112" s="44">
        <v>36.83</v>
      </c>
    </row>
    <row r="1113" spans="1:5">
      <c r="A1113" s="42" t="s">
        <v>5996</v>
      </c>
      <c r="B1113" s="42" t="s">
        <v>5997</v>
      </c>
      <c r="C1113" s="43" t="s">
        <v>260</v>
      </c>
      <c r="D1113" s="44">
        <v>15.14</v>
      </c>
      <c r="E1113" s="44">
        <v>25.78</v>
      </c>
    </row>
    <row r="1114" spans="1:5">
      <c r="A1114" s="42" t="s">
        <v>1113</v>
      </c>
      <c r="B1114" s="42" t="s">
        <v>4150</v>
      </c>
      <c r="C1114" s="43" t="s">
        <v>260</v>
      </c>
      <c r="D1114" s="44">
        <v>24.48</v>
      </c>
      <c r="E1114" s="44">
        <v>41.67</v>
      </c>
    </row>
    <row r="1115" spans="1:5">
      <c r="A1115" s="42" t="s">
        <v>5998</v>
      </c>
      <c r="B1115" s="42" t="s">
        <v>5999</v>
      </c>
      <c r="C1115" s="43" t="s">
        <v>260</v>
      </c>
      <c r="D1115" s="44">
        <v>17.14</v>
      </c>
      <c r="E1115" s="44">
        <v>29.17</v>
      </c>
    </row>
    <row r="1116" spans="1:5">
      <c r="A1116" s="42" t="s">
        <v>1115</v>
      </c>
      <c r="B1116" s="42" t="s">
        <v>4154</v>
      </c>
      <c r="C1116" s="43" t="s">
        <v>260</v>
      </c>
      <c r="D1116" s="44">
        <v>28.84</v>
      </c>
      <c r="E1116" s="44">
        <v>49.11</v>
      </c>
    </row>
    <row r="1117" spans="1:5">
      <c r="A1117" s="42" t="s">
        <v>6000</v>
      </c>
      <c r="B1117" s="42" t="s">
        <v>6001</v>
      </c>
      <c r="C1117" s="43" t="s">
        <v>260</v>
      </c>
      <c r="D1117" s="44">
        <v>20.19</v>
      </c>
      <c r="E1117" s="44">
        <v>34.38</v>
      </c>
    </row>
    <row r="1118" spans="1:5">
      <c r="A1118" s="42" t="s">
        <v>1117</v>
      </c>
      <c r="B1118" s="42" t="s">
        <v>4158</v>
      </c>
      <c r="C1118" s="43" t="s">
        <v>260</v>
      </c>
      <c r="D1118" s="44">
        <v>34.81</v>
      </c>
      <c r="E1118" s="44">
        <v>59.28</v>
      </c>
    </row>
    <row r="1119" spans="1:5">
      <c r="A1119" s="42" t="s">
        <v>6002</v>
      </c>
      <c r="B1119" s="42" t="s">
        <v>6003</v>
      </c>
      <c r="C1119" s="43" t="s">
        <v>260</v>
      </c>
      <c r="D1119" s="44">
        <v>24.37</v>
      </c>
      <c r="E1119" s="44">
        <v>41.5</v>
      </c>
    </row>
    <row r="1120" spans="1:5">
      <c r="A1120" s="42" t="s">
        <v>1119</v>
      </c>
      <c r="B1120" s="42" t="s">
        <v>4163</v>
      </c>
      <c r="C1120" s="43" t="s">
        <v>260</v>
      </c>
      <c r="D1120" s="44">
        <v>9.2</v>
      </c>
      <c r="E1120" s="44">
        <v>15.67</v>
      </c>
    </row>
    <row r="1121" spans="1:5">
      <c r="A1121" s="42" t="s">
        <v>1121</v>
      </c>
      <c r="B1121" s="42" t="s">
        <v>4168</v>
      </c>
      <c r="C1121" s="43" t="s">
        <v>260</v>
      </c>
      <c r="D1121" s="44">
        <v>10.51</v>
      </c>
      <c r="E1121" s="44">
        <v>17.89</v>
      </c>
    </row>
    <row r="1122" spans="1:5">
      <c r="A1122" s="42" t="s">
        <v>1123</v>
      </c>
      <c r="B1122" s="42" t="s">
        <v>4173</v>
      </c>
      <c r="C1122" s="43" t="s">
        <v>260</v>
      </c>
      <c r="D1122" s="44">
        <v>13.33</v>
      </c>
      <c r="E1122" s="44">
        <v>22.71</v>
      </c>
    </row>
    <row r="1123" spans="1:5">
      <c r="A1123" s="42" t="s">
        <v>1125</v>
      </c>
      <c r="B1123" s="42" t="s">
        <v>4178</v>
      </c>
      <c r="C1123" s="43" t="s">
        <v>260</v>
      </c>
      <c r="D1123" s="44">
        <v>16.08</v>
      </c>
      <c r="E1123" s="44">
        <v>27.39</v>
      </c>
    </row>
    <row r="1124" spans="1:5">
      <c r="A1124" s="42" t="s">
        <v>1127</v>
      </c>
      <c r="B1124" s="42" t="s">
        <v>4183</v>
      </c>
      <c r="C1124" s="43" t="s">
        <v>260</v>
      </c>
      <c r="D1124" s="44">
        <v>19.06</v>
      </c>
      <c r="E1124" s="44">
        <v>32.46</v>
      </c>
    </row>
    <row r="1125" spans="1:5">
      <c r="A1125" s="42" t="s">
        <v>1129</v>
      </c>
      <c r="B1125" s="42" t="s">
        <v>4188</v>
      </c>
      <c r="C1125" s="43" t="s">
        <v>260</v>
      </c>
      <c r="D1125" s="44">
        <v>22.58</v>
      </c>
      <c r="E1125" s="44">
        <v>38.45</v>
      </c>
    </row>
    <row r="1126" spans="1:5">
      <c r="A1126" s="42" t="s">
        <v>1131</v>
      </c>
      <c r="B1126" s="42" t="s">
        <v>4193</v>
      </c>
      <c r="C1126" s="43" t="s">
        <v>260</v>
      </c>
      <c r="D1126" s="44">
        <v>27.5</v>
      </c>
      <c r="E1126" s="44">
        <v>46.82</v>
      </c>
    </row>
    <row r="1127" spans="1:5">
      <c r="A1127" s="42" t="s">
        <v>1133</v>
      </c>
      <c r="B1127" s="42" t="s">
        <v>6004</v>
      </c>
      <c r="C1127" s="43" t="s">
        <v>418</v>
      </c>
      <c r="D1127" s="44">
        <v>0.36</v>
      </c>
      <c r="E1127" s="44">
        <v>0.36</v>
      </c>
    </row>
    <row r="1128" spans="1:5">
      <c r="A1128" s="42" t="s">
        <v>1135</v>
      </c>
      <c r="B1128" s="42" t="s">
        <v>6005</v>
      </c>
      <c r="C1128" s="43" t="s">
        <v>418</v>
      </c>
      <c r="D1128" s="44">
        <v>0.54</v>
      </c>
      <c r="E1128" s="44">
        <v>0.54</v>
      </c>
    </row>
    <row r="1129" spans="1:5">
      <c r="A1129" s="42" t="s">
        <v>1137</v>
      </c>
      <c r="B1129" s="42" t="s">
        <v>6006</v>
      </c>
      <c r="C1129" s="43" t="s">
        <v>418</v>
      </c>
      <c r="D1129" s="44">
        <v>0.6</v>
      </c>
      <c r="E1129" s="44">
        <v>0.6</v>
      </c>
    </row>
    <row r="1130" spans="1:5">
      <c r="A1130" s="42" t="s">
        <v>1139</v>
      </c>
      <c r="B1130" s="42" t="s">
        <v>6007</v>
      </c>
      <c r="C1130" s="43" t="s">
        <v>418</v>
      </c>
      <c r="D1130" s="44">
        <v>0.9</v>
      </c>
      <c r="E1130" s="44">
        <v>0.9</v>
      </c>
    </row>
    <row r="1131" spans="1:5">
      <c r="A1131" s="42" t="s">
        <v>1141</v>
      </c>
      <c r="B1131" s="42" t="s">
        <v>6008</v>
      </c>
      <c r="C1131" s="43" t="s">
        <v>305</v>
      </c>
      <c r="D1131" s="44">
        <v>0.07</v>
      </c>
      <c r="E1131" s="44">
        <v>0.06</v>
      </c>
    </row>
    <row r="1132" spans="1:5">
      <c r="A1132" s="42" t="s">
        <v>1143</v>
      </c>
      <c r="B1132" s="42" t="s">
        <v>6009</v>
      </c>
      <c r="C1132" s="43" t="s">
        <v>305</v>
      </c>
      <c r="D1132" s="44">
        <v>0.14</v>
      </c>
      <c r="E1132" s="44">
        <v>0.13</v>
      </c>
    </row>
    <row r="1133" spans="1:5">
      <c r="A1133" s="42" t="s">
        <v>1145</v>
      </c>
      <c r="B1133" s="42" t="s">
        <v>6010</v>
      </c>
      <c r="C1133" s="43" t="s">
        <v>305</v>
      </c>
      <c r="D1133" s="44">
        <v>0.07</v>
      </c>
      <c r="E1133" s="44">
        <v>0.06</v>
      </c>
    </row>
    <row r="1134" spans="1:5">
      <c r="A1134" s="42" t="s">
        <v>1147</v>
      </c>
      <c r="B1134" s="42" t="s">
        <v>6011</v>
      </c>
      <c r="C1134" s="43" t="s">
        <v>305</v>
      </c>
      <c r="D1134" s="44">
        <v>0.14</v>
      </c>
      <c r="E1134" s="44">
        <v>0.13</v>
      </c>
    </row>
    <row r="1135" spans="1:5">
      <c r="A1135" s="42" t="s">
        <v>1149</v>
      </c>
      <c r="B1135" s="42" t="s">
        <v>6012</v>
      </c>
      <c r="C1135" s="43" t="s">
        <v>1151</v>
      </c>
      <c r="D1135" s="44">
        <v>0.3</v>
      </c>
      <c r="E1135" s="44">
        <v>0.3</v>
      </c>
    </row>
    <row r="1136" spans="1:5">
      <c r="A1136" s="42" t="s">
        <v>1152</v>
      </c>
      <c r="B1136" s="42" t="s">
        <v>6013</v>
      </c>
      <c r="C1136" s="43" t="s">
        <v>1151</v>
      </c>
      <c r="D1136" s="44">
        <v>0.15</v>
      </c>
      <c r="E1136" s="44">
        <v>0.15</v>
      </c>
    </row>
    <row r="1137" spans="1:5">
      <c r="A1137" s="42" t="s">
        <v>1154</v>
      </c>
      <c r="B1137" s="42" t="s">
        <v>6014</v>
      </c>
      <c r="C1137" s="43" t="s">
        <v>1151</v>
      </c>
      <c r="D1137" s="44">
        <v>0.2</v>
      </c>
      <c r="E1137" s="44">
        <v>0.2</v>
      </c>
    </row>
    <row r="1138" spans="1:5">
      <c r="A1138" s="42" t="s">
        <v>1156</v>
      </c>
      <c r="B1138" s="42" t="s">
        <v>6015</v>
      </c>
      <c r="C1138" s="43" t="s">
        <v>1151</v>
      </c>
      <c r="D1138" s="44">
        <v>0.25</v>
      </c>
      <c r="E1138" s="44">
        <v>0.25</v>
      </c>
    </row>
    <row r="1139" spans="1:5">
      <c r="A1139" s="42" t="s">
        <v>1158</v>
      </c>
      <c r="B1139" s="42" t="s">
        <v>6016</v>
      </c>
      <c r="C1139" s="43" t="s">
        <v>1151</v>
      </c>
      <c r="D1139" s="44">
        <v>0.25</v>
      </c>
      <c r="E1139" s="44">
        <v>0.25</v>
      </c>
    </row>
    <row r="1140" spans="1:5">
      <c r="A1140" s="42" t="s">
        <v>1160</v>
      </c>
      <c r="B1140" s="42" t="s">
        <v>6017</v>
      </c>
      <c r="C1140" s="43" t="s">
        <v>1151</v>
      </c>
      <c r="D1140" s="44">
        <v>0.35</v>
      </c>
      <c r="E1140" s="44">
        <v>0.35</v>
      </c>
    </row>
    <row r="1141" spans="1:5">
      <c r="A1141" s="42" t="s">
        <v>1162</v>
      </c>
      <c r="B1141" s="42" t="s">
        <v>1163</v>
      </c>
      <c r="C1141" s="43" t="s">
        <v>518</v>
      </c>
      <c r="D1141" s="44">
        <v>2.6</v>
      </c>
      <c r="E1141" s="44">
        <v>2.6</v>
      </c>
    </row>
    <row r="1142" spans="1:5">
      <c r="A1142" s="42" t="s">
        <v>1164</v>
      </c>
      <c r="B1142" s="42" t="s">
        <v>6018</v>
      </c>
      <c r="C1142" s="43" t="s">
        <v>418</v>
      </c>
      <c r="D1142" s="44">
        <v>0.13</v>
      </c>
      <c r="E1142" s="44">
        <v>0.13</v>
      </c>
    </row>
    <row r="1143" spans="1:5">
      <c r="A1143" s="42" t="s">
        <v>1166</v>
      </c>
      <c r="B1143" s="42" t="s">
        <v>6019</v>
      </c>
      <c r="C1143" s="43" t="s">
        <v>418</v>
      </c>
      <c r="D1143" s="44">
        <v>0.06</v>
      </c>
      <c r="E1143" s="44">
        <v>0.06</v>
      </c>
    </row>
    <row r="1144" spans="1:5">
      <c r="A1144" s="42" t="s">
        <v>1168</v>
      </c>
      <c r="B1144" s="42" t="s">
        <v>1169</v>
      </c>
      <c r="C1144" s="43" t="s">
        <v>592</v>
      </c>
      <c r="D1144" s="44">
        <v>0.52</v>
      </c>
      <c r="E1144" s="44">
        <v>0.52</v>
      </c>
    </row>
    <row r="1145" spans="1:5">
      <c r="A1145" s="42" t="s">
        <v>1170</v>
      </c>
      <c r="B1145" s="42" t="s">
        <v>6020</v>
      </c>
      <c r="C1145" s="43" t="s">
        <v>592</v>
      </c>
      <c r="D1145" s="44">
        <v>0.42</v>
      </c>
      <c r="E1145" s="44">
        <v>0.42</v>
      </c>
    </row>
    <row r="1146" spans="1:5">
      <c r="A1146" s="42" t="s">
        <v>1172</v>
      </c>
      <c r="B1146" s="42" t="s">
        <v>6021</v>
      </c>
      <c r="C1146" s="43" t="s">
        <v>592</v>
      </c>
      <c r="D1146" s="44">
        <v>0.46</v>
      </c>
      <c r="E1146" s="44">
        <v>0.46</v>
      </c>
    </row>
    <row r="1147" spans="1:5">
      <c r="A1147" s="42" t="s">
        <v>1174</v>
      </c>
      <c r="B1147" s="42" t="s">
        <v>2463</v>
      </c>
      <c r="C1147" s="43" t="s">
        <v>518</v>
      </c>
      <c r="D1147" s="44">
        <v>2.75</v>
      </c>
      <c r="E1147" s="44">
        <v>2.75</v>
      </c>
    </row>
    <row r="1148" spans="1:5">
      <c r="A1148" s="42" t="s">
        <v>6022</v>
      </c>
      <c r="B1148" s="42" t="s">
        <v>6023</v>
      </c>
      <c r="C1148" s="43" t="s">
        <v>518</v>
      </c>
      <c r="D1148" s="44">
        <v>1.375</v>
      </c>
      <c r="E1148" s="44">
        <v>1.375</v>
      </c>
    </row>
    <row r="1149" spans="1:5">
      <c r="A1149" s="42" t="s">
        <v>1176</v>
      </c>
      <c r="B1149" s="42" t="s">
        <v>6024</v>
      </c>
      <c r="C1149" s="43" t="s">
        <v>518</v>
      </c>
      <c r="D1149" s="44">
        <v>1.76</v>
      </c>
      <c r="E1149" s="44">
        <v>1.76</v>
      </c>
    </row>
    <row r="1150" spans="1:5">
      <c r="A1150" s="42" t="s">
        <v>1178</v>
      </c>
      <c r="B1150" s="42" t="s">
        <v>6025</v>
      </c>
      <c r="C1150" s="43" t="s">
        <v>518</v>
      </c>
      <c r="D1150" s="44">
        <v>2.53</v>
      </c>
      <c r="E1150" s="44">
        <v>2.53</v>
      </c>
    </row>
    <row r="1151" spans="1:5">
      <c r="A1151" s="42" t="s">
        <v>1180</v>
      </c>
      <c r="B1151" s="42" t="s">
        <v>1181</v>
      </c>
      <c r="C1151" s="43" t="s">
        <v>518</v>
      </c>
      <c r="D1151" s="44">
        <v>2</v>
      </c>
      <c r="E1151" s="44">
        <v>2.5</v>
      </c>
    </row>
    <row r="1152" spans="1:5">
      <c r="A1152" s="42" t="s">
        <v>1182</v>
      </c>
      <c r="B1152" s="42" t="s">
        <v>6026</v>
      </c>
      <c r="C1152" s="43" t="s">
        <v>518</v>
      </c>
      <c r="D1152" s="44">
        <v>5.23</v>
      </c>
      <c r="E1152" s="44">
        <v>5.23</v>
      </c>
    </row>
    <row r="1153" spans="1:5">
      <c r="A1153" s="42" t="s">
        <v>6027</v>
      </c>
      <c r="B1153" s="42" t="s">
        <v>6028</v>
      </c>
      <c r="C1153" s="43" t="s">
        <v>518</v>
      </c>
      <c r="D1153" s="44">
        <v>2.615</v>
      </c>
      <c r="E1153" s="44">
        <v>2.615</v>
      </c>
    </row>
    <row r="1154" spans="1:5">
      <c r="A1154" s="42" t="s">
        <v>1184</v>
      </c>
      <c r="B1154" s="42" t="s">
        <v>6029</v>
      </c>
      <c r="C1154" s="43" t="s">
        <v>518</v>
      </c>
      <c r="D1154" s="44">
        <v>5.48</v>
      </c>
      <c r="E1154" s="44">
        <v>5.48</v>
      </c>
    </row>
    <row r="1155" spans="1:5">
      <c r="A1155" s="42" t="s">
        <v>6030</v>
      </c>
      <c r="B1155" s="42" t="s">
        <v>6031</v>
      </c>
      <c r="C1155" s="43" t="s">
        <v>518</v>
      </c>
      <c r="D1155" s="44">
        <v>2.74</v>
      </c>
      <c r="E1155" s="44">
        <v>2.74</v>
      </c>
    </row>
    <row r="1156" spans="1:5">
      <c r="A1156" s="42" t="s">
        <v>1186</v>
      </c>
      <c r="B1156" s="42" t="s">
        <v>6032</v>
      </c>
      <c r="C1156" s="43" t="s">
        <v>518</v>
      </c>
      <c r="D1156" s="44">
        <v>3.34</v>
      </c>
      <c r="E1156" s="44">
        <v>3.34</v>
      </c>
    </row>
    <row r="1157" spans="1:5">
      <c r="A1157" s="42" t="s">
        <v>1188</v>
      </c>
      <c r="B1157" s="42" t="s">
        <v>6033</v>
      </c>
      <c r="C1157" s="43" t="s">
        <v>518</v>
      </c>
      <c r="D1157" s="44">
        <v>3.59</v>
      </c>
      <c r="E1157" s="44">
        <v>3.59</v>
      </c>
    </row>
    <row r="1158" spans="1:5">
      <c r="A1158" s="42" t="s">
        <v>1190</v>
      </c>
      <c r="B1158" s="42" t="s">
        <v>6034</v>
      </c>
      <c r="C1158" s="43" t="s">
        <v>518</v>
      </c>
      <c r="D1158" s="44">
        <v>4.81</v>
      </c>
      <c r="E1158" s="44">
        <v>4.81</v>
      </c>
    </row>
    <row r="1159" spans="1:5">
      <c r="A1159" s="42" t="s">
        <v>1192</v>
      </c>
      <c r="B1159" s="42" t="s">
        <v>6035</v>
      </c>
      <c r="C1159" s="43" t="s">
        <v>518</v>
      </c>
      <c r="D1159" s="44">
        <v>5.06</v>
      </c>
      <c r="E1159" s="44">
        <v>5.06</v>
      </c>
    </row>
    <row r="1160" spans="1:5">
      <c r="A1160" s="42" t="s">
        <v>1194</v>
      </c>
      <c r="B1160" s="42" t="s">
        <v>4198</v>
      </c>
      <c r="C1160" s="43" t="s">
        <v>316</v>
      </c>
      <c r="D1160" s="44">
        <v>4.33</v>
      </c>
      <c r="E1160" s="44">
        <v>0.64</v>
      </c>
    </row>
    <row r="1161" spans="1:5">
      <c r="A1161" s="42" t="s">
        <v>1196</v>
      </c>
      <c r="B1161" s="42" t="s">
        <v>4203</v>
      </c>
      <c r="C1161" s="43" t="s">
        <v>316</v>
      </c>
      <c r="D1161" s="44">
        <v>4.6</v>
      </c>
      <c r="E1161" s="44">
        <v>1</v>
      </c>
    </row>
    <row r="1162" spans="1:5">
      <c r="A1162" s="42" t="s">
        <v>1198</v>
      </c>
      <c r="B1162" s="42" t="s">
        <v>4206</v>
      </c>
      <c r="C1162" s="43" t="s">
        <v>316</v>
      </c>
      <c r="D1162" s="44">
        <v>4.89</v>
      </c>
      <c r="E1162" s="44">
        <v>1.86</v>
      </c>
    </row>
    <row r="1163" spans="1:5">
      <c r="A1163" s="42" t="s">
        <v>1200</v>
      </c>
      <c r="B1163" s="42" t="s">
        <v>4209</v>
      </c>
      <c r="C1163" s="43" t="s">
        <v>316</v>
      </c>
      <c r="D1163" s="44">
        <v>3.76</v>
      </c>
      <c r="E1163" s="44">
        <v>0.56</v>
      </c>
    </row>
    <row r="1164" spans="1:5">
      <c r="A1164" s="42" t="s">
        <v>1202</v>
      </c>
      <c r="B1164" s="42" t="s">
        <v>4214</v>
      </c>
      <c r="C1164" s="43" t="s">
        <v>316</v>
      </c>
      <c r="D1164" s="44">
        <v>4</v>
      </c>
      <c r="E1164" s="44">
        <v>0.87</v>
      </c>
    </row>
    <row r="1165" spans="1:5">
      <c r="A1165" s="42" t="s">
        <v>1204</v>
      </c>
      <c r="B1165" s="42" t="s">
        <v>4218</v>
      </c>
      <c r="C1165" s="43" t="s">
        <v>316</v>
      </c>
      <c r="D1165" s="44">
        <v>4.25</v>
      </c>
      <c r="E1165" s="44">
        <v>1.62</v>
      </c>
    </row>
    <row r="1166" spans="1:5">
      <c r="A1166" s="42" t="s">
        <v>1206</v>
      </c>
      <c r="B1166" s="42" t="s">
        <v>4224</v>
      </c>
      <c r="C1166" s="43" t="s">
        <v>316</v>
      </c>
      <c r="D1166" s="44">
        <v>3.15</v>
      </c>
      <c r="E1166" s="44">
        <v>4.56</v>
      </c>
    </row>
    <row r="1167" spans="1:5">
      <c r="A1167" s="42" t="s">
        <v>1208</v>
      </c>
      <c r="B1167" s="42" t="s">
        <v>4229</v>
      </c>
      <c r="C1167" s="43" t="s">
        <v>316</v>
      </c>
      <c r="D1167" s="44">
        <v>3.75</v>
      </c>
      <c r="E1167" s="44">
        <v>5.18</v>
      </c>
    </row>
    <row r="1168" spans="1:5">
      <c r="A1168" s="42" t="s">
        <v>1210</v>
      </c>
      <c r="B1168" s="42" t="s">
        <v>4233</v>
      </c>
      <c r="C1168" s="43" t="s">
        <v>316</v>
      </c>
      <c r="D1168" s="44">
        <v>0.42</v>
      </c>
      <c r="E1168" s="44">
        <v>0.78</v>
      </c>
    </row>
    <row r="1169" spans="1:5">
      <c r="A1169" s="42" t="s">
        <v>1212</v>
      </c>
      <c r="B1169" s="42" t="s">
        <v>4237</v>
      </c>
      <c r="C1169" s="43" t="s">
        <v>316</v>
      </c>
      <c r="D1169" s="44">
        <v>6.55</v>
      </c>
      <c r="E1169" s="44">
        <v>7.5</v>
      </c>
    </row>
    <row r="1170" spans="1:5">
      <c r="A1170" s="42" t="s">
        <v>1214</v>
      </c>
      <c r="B1170" s="42" t="s">
        <v>4243</v>
      </c>
      <c r="C1170" s="43" t="s">
        <v>316</v>
      </c>
      <c r="D1170" s="44">
        <v>7.1</v>
      </c>
      <c r="E1170" s="44">
        <v>8.22</v>
      </c>
    </row>
    <row r="1171" spans="1:5">
      <c r="A1171" s="42" t="s">
        <v>1216</v>
      </c>
      <c r="B1171" s="42" t="s">
        <v>4248</v>
      </c>
      <c r="C1171" s="43" t="s">
        <v>316</v>
      </c>
      <c r="D1171" s="44">
        <v>3.71</v>
      </c>
      <c r="E1171" s="44">
        <v>12.87</v>
      </c>
    </row>
    <row r="1172" spans="1:5">
      <c r="A1172" s="42" t="s">
        <v>1218</v>
      </c>
      <c r="B1172" s="42" t="s">
        <v>1219</v>
      </c>
      <c r="C1172" s="43" t="s">
        <v>413</v>
      </c>
      <c r="D1172" s="44">
        <v>0.8</v>
      </c>
      <c r="E1172" s="44">
        <v>1.6</v>
      </c>
    </row>
    <row r="1173" spans="1:5">
      <c r="A1173" s="42" t="s">
        <v>1220</v>
      </c>
      <c r="B1173" s="42" t="s">
        <v>1221</v>
      </c>
      <c r="C1173" s="43" t="s">
        <v>418</v>
      </c>
      <c r="D1173" s="44">
        <v>0.3</v>
      </c>
      <c r="E1173" s="44">
        <v>0.6</v>
      </c>
    </row>
    <row r="1174" spans="1:5">
      <c r="A1174" s="42" t="s">
        <v>1222</v>
      </c>
      <c r="B1174" s="42" t="s">
        <v>6036</v>
      </c>
      <c r="C1174" s="43" t="s">
        <v>1151</v>
      </c>
      <c r="D1174" s="44">
        <v>1.1</v>
      </c>
      <c r="E1174" s="44">
        <v>0.55</v>
      </c>
    </row>
    <row r="1175" spans="1:5">
      <c r="A1175" s="42" t="s">
        <v>1224</v>
      </c>
      <c r="B1175" s="42" t="s">
        <v>4486</v>
      </c>
      <c r="C1175" s="43" t="s">
        <v>418</v>
      </c>
      <c r="D1175" s="44">
        <v>5.95</v>
      </c>
      <c r="E1175" s="44">
        <v>5.29</v>
      </c>
    </row>
    <row r="1176" spans="1:5">
      <c r="A1176" s="42" t="s">
        <v>1226</v>
      </c>
      <c r="B1176" s="42" t="s">
        <v>4494</v>
      </c>
      <c r="C1176" s="43" t="s">
        <v>4495</v>
      </c>
      <c r="D1176" s="44">
        <v>1.05</v>
      </c>
      <c r="E1176" s="44">
        <v>0.95</v>
      </c>
    </row>
    <row r="1177" spans="1:5">
      <c r="A1177" s="42" t="s">
        <v>1228</v>
      </c>
      <c r="B1177" s="42" t="s">
        <v>4503</v>
      </c>
      <c r="C1177" s="43" t="s">
        <v>418</v>
      </c>
      <c r="D1177" s="44">
        <v>5.2</v>
      </c>
      <c r="E1177" s="44">
        <v>4.75</v>
      </c>
    </row>
    <row r="1178" spans="1:5">
      <c r="A1178" s="42" t="s">
        <v>1230</v>
      </c>
      <c r="B1178" s="42" t="s">
        <v>4511</v>
      </c>
      <c r="C1178" s="43" t="s">
        <v>4135</v>
      </c>
      <c r="D1178" s="44">
        <v>0.9</v>
      </c>
      <c r="E1178" s="44">
        <v>0.85</v>
      </c>
    </row>
    <row r="1179" spans="1:5">
      <c r="A1179" s="42" t="s">
        <v>1232</v>
      </c>
      <c r="B1179" s="42" t="s">
        <v>4515</v>
      </c>
      <c r="C1179" s="43" t="s">
        <v>260</v>
      </c>
      <c r="D1179" s="44">
        <v>5.36</v>
      </c>
      <c r="E1179" s="44">
        <v>1.27</v>
      </c>
    </row>
    <row r="1180" spans="1:5">
      <c r="A1180" s="42" t="s">
        <v>1234</v>
      </c>
      <c r="B1180" s="42" t="s">
        <v>4517</v>
      </c>
      <c r="C1180" s="43" t="s">
        <v>260</v>
      </c>
      <c r="D1180" s="44">
        <v>6.01</v>
      </c>
      <c r="E1180" s="44">
        <v>1.43</v>
      </c>
    </row>
    <row r="1181" spans="1:5">
      <c r="A1181" s="42" t="s">
        <v>1236</v>
      </c>
      <c r="B1181" s="42" t="s">
        <v>4522</v>
      </c>
      <c r="C1181" s="43" t="s">
        <v>260</v>
      </c>
      <c r="D1181" s="44">
        <v>6.65</v>
      </c>
      <c r="E1181" s="44">
        <v>1.58</v>
      </c>
    </row>
    <row r="1182" spans="1:5">
      <c r="A1182" s="42" t="s">
        <v>1238</v>
      </c>
      <c r="B1182" s="42" t="s">
        <v>4526</v>
      </c>
      <c r="C1182" s="43" t="s">
        <v>260</v>
      </c>
      <c r="D1182" s="44">
        <v>7.3</v>
      </c>
      <c r="E1182" s="44">
        <v>1.74</v>
      </c>
    </row>
    <row r="1183" spans="1:5">
      <c r="A1183" s="42" t="s">
        <v>1240</v>
      </c>
      <c r="B1183" s="42" t="s">
        <v>4531</v>
      </c>
      <c r="C1183" s="43" t="s">
        <v>260</v>
      </c>
      <c r="D1183" s="44">
        <v>7.94</v>
      </c>
      <c r="E1183" s="44">
        <v>1.89</v>
      </c>
    </row>
    <row r="1184" spans="1:5">
      <c r="A1184" s="42" t="s">
        <v>1242</v>
      </c>
      <c r="B1184" s="42" t="s">
        <v>4535</v>
      </c>
      <c r="C1184" s="43" t="s">
        <v>260</v>
      </c>
      <c r="D1184" s="44">
        <v>6.16</v>
      </c>
      <c r="E1184" s="44">
        <v>1.47</v>
      </c>
    </row>
    <row r="1185" spans="1:5">
      <c r="A1185" s="42" t="s">
        <v>1244</v>
      </c>
      <c r="B1185" s="42" t="s">
        <v>4539</v>
      </c>
      <c r="C1185" s="43" t="s">
        <v>260</v>
      </c>
      <c r="D1185" s="44">
        <v>6.91</v>
      </c>
      <c r="E1185" s="44">
        <v>1.65</v>
      </c>
    </row>
    <row r="1186" spans="1:5">
      <c r="A1186" s="42" t="s">
        <v>1246</v>
      </c>
      <c r="B1186" s="42" t="s">
        <v>4543</v>
      </c>
      <c r="C1186" s="43" t="s">
        <v>260</v>
      </c>
      <c r="D1186" s="44">
        <v>7.65</v>
      </c>
      <c r="E1186" s="44">
        <v>1.82</v>
      </c>
    </row>
    <row r="1187" spans="1:5">
      <c r="A1187" s="42" t="s">
        <v>1248</v>
      </c>
      <c r="B1187" s="42" t="s">
        <v>4547</v>
      </c>
      <c r="C1187" s="43" t="s">
        <v>260</v>
      </c>
      <c r="D1187" s="44">
        <v>8.39</v>
      </c>
      <c r="E1187" s="44">
        <v>2</v>
      </c>
    </row>
    <row r="1188" spans="1:5">
      <c r="A1188" s="42" t="s">
        <v>1250</v>
      </c>
      <c r="B1188" s="42" t="s">
        <v>4551</v>
      </c>
      <c r="C1188" s="43" t="s">
        <v>260</v>
      </c>
      <c r="D1188" s="44">
        <v>9.13</v>
      </c>
      <c r="E1188" s="44">
        <v>2.17</v>
      </c>
    </row>
    <row r="1189" spans="1:5">
      <c r="A1189" s="42" t="s">
        <v>1252</v>
      </c>
      <c r="B1189" s="42" t="s">
        <v>4555</v>
      </c>
      <c r="C1189" s="43" t="s">
        <v>260</v>
      </c>
      <c r="D1189" s="44">
        <v>7.51</v>
      </c>
      <c r="E1189" s="44">
        <v>1.79</v>
      </c>
    </row>
    <row r="1190" spans="1:5">
      <c r="A1190" s="42" t="s">
        <v>1254</v>
      </c>
      <c r="B1190" s="42" t="s">
        <v>4560</v>
      </c>
      <c r="C1190" s="43" t="s">
        <v>260</v>
      </c>
      <c r="D1190" s="44">
        <v>8.41</v>
      </c>
      <c r="E1190" s="44">
        <v>2</v>
      </c>
    </row>
    <row r="1191" spans="1:5">
      <c r="A1191" s="42" t="s">
        <v>1256</v>
      </c>
      <c r="B1191" s="42" t="s">
        <v>4565</v>
      </c>
      <c r="C1191" s="43" t="s">
        <v>260</v>
      </c>
      <c r="D1191" s="44">
        <v>9.31</v>
      </c>
      <c r="E1191" s="44">
        <v>2.22</v>
      </c>
    </row>
    <row r="1192" spans="1:5">
      <c r="A1192" s="42" t="s">
        <v>1258</v>
      </c>
      <c r="B1192" s="42" t="s">
        <v>4568</v>
      </c>
      <c r="C1192" s="43" t="s">
        <v>260</v>
      </c>
      <c r="D1192" s="44">
        <v>10.22</v>
      </c>
      <c r="E1192" s="44">
        <v>2.43</v>
      </c>
    </row>
    <row r="1193" spans="1:5">
      <c r="A1193" s="42" t="s">
        <v>1260</v>
      </c>
      <c r="B1193" s="42" t="s">
        <v>4570</v>
      </c>
      <c r="C1193" s="43" t="s">
        <v>260</v>
      </c>
      <c r="D1193" s="44">
        <v>11.12</v>
      </c>
      <c r="E1193" s="44">
        <v>2.65</v>
      </c>
    </row>
    <row r="1194" spans="1:5">
      <c r="A1194" s="42" t="s">
        <v>1262</v>
      </c>
      <c r="B1194" s="42" t="s">
        <v>1263</v>
      </c>
      <c r="C1194" s="43" t="s">
        <v>413</v>
      </c>
      <c r="D1194" s="44">
        <v>0.8</v>
      </c>
      <c r="E1194" s="44">
        <v>1.5</v>
      </c>
    </row>
    <row r="1195" spans="1:5">
      <c r="A1195" s="42" t="s">
        <v>1264</v>
      </c>
      <c r="B1195" s="42" t="s">
        <v>6037</v>
      </c>
      <c r="C1195" s="43" t="s">
        <v>260</v>
      </c>
      <c r="D1195" s="44">
        <v>10.2</v>
      </c>
      <c r="E1195" s="44">
        <v>1.85</v>
      </c>
    </row>
    <row r="1196" spans="1:5">
      <c r="A1196" s="42" t="s">
        <v>1266</v>
      </c>
      <c r="B1196" s="42" t="s">
        <v>4572</v>
      </c>
      <c r="C1196" s="43" t="s">
        <v>260</v>
      </c>
      <c r="D1196" s="44">
        <v>4.47</v>
      </c>
      <c r="E1196" s="44">
        <v>0.64</v>
      </c>
    </row>
    <row r="1197" spans="1:5">
      <c r="A1197" s="42" t="s">
        <v>1268</v>
      </c>
      <c r="B1197" s="42" t="s">
        <v>4573</v>
      </c>
      <c r="C1197" s="43" t="s">
        <v>260</v>
      </c>
      <c r="D1197" s="44">
        <v>6.71</v>
      </c>
      <c r="E1197" s="44">
        <v>0.96</v>
      </c>
    </row>
    <row r="1198" spans="1:5">
      <c r="A1198" s="42" t="s">
        <v>1270</v>
      </c>
      <c r="B1198" s="42" t="s">
        <v>4575</v>
      </c>
      <c r="C1198" s="43" t="s">
        <v>260</v>
      </c>
      <c r="D1198" s="44">
        <v>3.01</v>
      </c>
      <c r="E1198" s="44">
        <v>0.46</v>
      </c>
    </row>
    <row r="1199" spans="1:5">
      <c r="A1199" s="42" t="s">
        <v>1272</v>
      </c>
      <c r="B1199" s="42" t="s">
        <v>4576</v>
      </c>
      <c r="C1199" s="43" t="s">
        <v>260</v>
      </c>
      <c r="D1199" s="44">
        <v>4.52</v>
      </c>
      <c r="E1199" s="44">
        <v>0.65</v>
      </c>
    </row>
    <row r="1200" spans="1:5">
      <c r="A1200" s="42" t="s">
        <v>1274</v>
      </c>
      <c r="B1200" s="42" t="s">
        <v>1275</v>
      </c>
      <c r="C1200" s="43" t="s">
        <v>518</v>
      </c>
      <c r="D1200" s="44">
        <v>0.6</v>
      </c>
      <c r="E1200" s="44">
        <v>1.2</v>
      </c>
    </row>
    <row r="1201" spans="1:5">
      <c r="A1201" s="42" t="s">
        <v>1276</v>
      </c>
      <c r="B1201" s="42" t="s">
        <v>4257</v>
      </c>
      <c r="C1201" s="43" t="s">
        <v>518</v>
      </c>
      <c r="D1201" s="44">
        <v>1.2</v>
      </c>
      <c r="E1201" s="44">
        <v>1.8</v>
      </c>
    </row>
    <row r="1202" spans="1:5">
      <c r="A1202" s="42" t="s">
        <v>1278</v>
      </c>
      <c r="B1202" s="42" t="s">
        <v>1279</v>
      </c>
      <c r="C1202" s="43" t="s">
        <v>518</v>
      </c>
      <c r="D1202" s="44">
        <v>1.5</v>
      </c>
      <c r="E1202" s="44">
        <v>2</v>
      </c>
    </row>
    <row r="1203" spans="1:5">
      <c r="A1203" s="42" t="s">
        <v>1280</v>
      </c>
      <c r="B1203" s="42" t="s">
        <v>1281</v>
      </c>
      <c r="C1203" s="43" t="s">
        <v>518</v>
      </c>
      <c r="D1203" s="44">
        <v>0.5</v>
      </c>
      <c r="E1203" s="44">
        <v>0.5</v>
      </c>
    </row>
    <row r="1204" spans="1:5">
      <c r="A1204" s="42" t="s">
        <v>1282</v>
      </c>
      <c r="B1204" s="42" t="s">
        <v>1283</v>
      </c>
      <c r="C1204" s="43" t="s">
        <v>518</v>
      </c>
      <c r="D1204" s="44">
        <v>0.65</v>
      </c>
      <c r="E1204" s="44">
        <v>0.65</v>
      </c>
    </row>
    <row r="1205" spans="1:5">
      <c r="A1205" s="42" t="s">
        <v>1284</v>
      </c>
      <c r="B1205" s="42" t="s">
        <v>1285</v>
      </c>
      <c r="C1205" s="43" t="s">
        <v>518</v>
      </c>
      <c r="D1205" s="44">
        <v>1</v>
      </c>
      <c r="E1205" s="44">
        <v>1</v>
      </c>
    </row>
    <row r="1206" spans="1:5">
      <c r="A1206" s="42" t="s">
        <v>1286</v>
      </c>
      <c r="B1206" s="42" t="s">
        <v>6038</v>
      </c>
      <c r="C1206" s="43" t="s">
        <v>444</v>
      </c>
      <c r="D1206" s="44">
        <v>0.01</v>
      </c>
      <c r="E1206" s="44">
        <v>0.05</v>
      </c>
    </row>
    <row r="1207" spans="1:5">
      <c r="A1207" s="42" t="s">
        <v>1288</v>
      </c>
      <c r="B1207" s="42" t="s">
        <v>6039</v>
      </c>
      <c r="C1207" s="43" t="s">
        <v>444</v>
      </c>
      <c r="D1207" s="44">
        <v>0.01</v>
      </c>
      <c r="E1207" s="44">
        <v>0.18</v>
      </c>
    </row>
    <row r="1208" spans="1:5">
      <c r="A1208" s="42" t="s">
        <v>1290</v>
      </c>
      <c r="B1208" s="42" t="s">
        <v>4577</v>
      </c>
      <c r="C1208" s="43" t="s">
        <v>4075</v>
      </c>
      <c r="D1208" s="44">
        <v>1.5</v>
      </c>
      <c r="E1208" s="44">
        <v>4.13</v>
      </c>
    </row>
    <row r="1209" spans="1:5">
      <c r="A1209" s="42" t="s">
        <v>1293</v>
      </c>
      <c r="B1209" s="42" t="s">
        <v>4578</v>
      </c>
      <c r="C1209" s="43" t="s">
        <v>4075</v>
      </c>
      <c r="D1209" s="44">
        <v>2</v>
      </c>
      <c r="E1209" s="44">
        <v>5.13</v>
      </c>
    </row>
    <row r="1210" spans="1:5">
      <c r="A1210" s="42" t="s">
        <v>1295</v>
      </c>
      <c r="B1210" s="42" t="s">
        <v>6040</v>
      </c>
      <c r="C1210" s="43" t="s">
        <v>4075</v>
      </c>
      <c r="D1210" s="44">
        <v>0.94</v>
      </c>
      <c r="E1210" s="44">
        <v>3</v>
      </c>
    </row>
    <row r="1211" spans="1:5">
      <c r="A1211" s="42" t="s">
        <v>1297</v>
      </c>
      <c r="B1211" s="42" t="s">
        <v>6041</v>
      </c>
      <c r="C1211" s="43" t="s">
        <v>4075</v>
      </c>
      <c r="D1211" s="44">
        <v>1.5</v>
      </c>
      <c r="E1211" s="44">
        <v>4.13</v>
      </c>
    </row>
    <row r="1212" spans="1:5">
      <c r="A1212" s="42" t="s">
        <v>1299</v>
      </c>
      <c r="B1212" s="42" t="s">
        <v>1300</v>
      </c>
      <c r="C1212" s="43" t="s">
        <v>623</v>
      </c>
      <c r="D1212" s="44">
        <v>0</v>
      </c>
      <c r="E1212" s="44">
        <v>0.1</v>
      </c>
    </row>
    <row r="1213" spans="1:5">
      <c r="A1213" s="42" t="s">
        <v>1301</v>
      </c>
      <c r="B1213" s="42" t="s">
        <v>6042</v>
      </c>
      <c r="C1213" s="43" t="s">
        <v>4075</v>
      </c>
      <c r="D1213" s="44">
        <v>3.27</v>
      </c>
      <c r="E1213" s="44">
        <v>6.63</v>
      </c>
    </row>
    <row r="1214" spans="1:5">
      <c r="A1214" s="42" t="s">
        <v>1303</v>
      </c>
      <c r="B1214" s="42" t="s">
        <v>6043</v>
      </c>
      <c r="C1214" s="43" t="s">
        <v>4075</v>
      </c>
      <c r="D1214" s="44">
        <v>4.17</v>
      </c>
      <c r="E1214" s="44">
        <v>8.43</v>
      </c>
    </row>
    <row r="1215" spans="1:5">
      <c r="A1215" s="42" t="s">
        <v>1305</v>
      </c>
      <c r="B1215" s="42" t="s">
        <v>6044</v>
      </c>
      <c r="C1215" s="43" t="s">
        <v>4075</v>
      </c>
      <c r="D1215" s="44">
        <v>7.13</v>
      </c>
      <c r="E1215" s="44">
        <v>11.38</v>
      </c>
    </row>
    <row r="1216" spans="1:5">
      <c r="A1216" s="42" t="s">
        <v>1307</v>
      </c>
      <c r="B1216" s="42" t="s">
        <v>6045</v>
      </c>
      <c r="C1216" s="43" t="s">
        <v>4075</v>
      </c>
      <c r="D1216" s="44">
        <v>2.45</v>
      </c>
      <c r="E1216" s="44">
        <v>4.99</v>
      </c>
    </row>
    <row r="1217" spans="1:5">
      <c r="A1217" s="42" t="s">
        <v>1309</v>
      </c>
      <c r="B1217" s="42" t="s">
        <v>6046</v>
      </c>
      <c r="C1217" s="43" t="s">
        <v>4075</v>
      </c>
      <c r="D1217" s="44">
        <v>2.65</v>
      </c>
      <c r="E1217" s="44">
        <v>5.38</v>
      </c>
    </row>
    <row r="1218" spans="1:5">
      <c r="A1218" s="42" t="s">
        <v>1311</v>
      </c>
      <c r="B1218" s="42" t="s">
        <v>6047</v>
      </c>
      <c r="C1218" s="43" t="s">
        <v>421</v>
      </c>
      <c r="D1218" s="44">
        <v>0.28</v>
      </c>
      <c r="E1218" s="44">
        <v>1.33</v>
      </c>
    </row>
    <row r="1219" spans="1:5">
      <c r="A1219" s="42" t="s">
        <v>1313</v>
      </c>
      <c r="B1219" s="42" t="s">
        <v>6048</v>
      </c>
      <c r="C1219" s="43" t="s">
        <v>421</v>
      </c>
      <c r="D1219" s="44">
        <v>0.32</v>
      </c>
      <c r="E1219" s="44">
        <v>1.46</v>
      </c>
    </row>
    <row r="1220" spans="1:5">
      <c r="A1220" s="42" t="s">
        <v>1315</v>
      </c>
      <c r="B1220" s="42" t="s">
        <v>6049</v>
      </c>
      <c r="C1220" s="43" t="s">
        <v>421</v>
      </c>
      <c r="D1220" s="44">
        <v>0.35</v>
      </c>
      <c r="E1220" s="44">
        <v>1.61</v>
      </c>
    </row>
    <row r="1221" spans="1:5">
      <c r="A1221" s="42" t="s">
        <v>1317</v>
      </c>
      <c r="B1221" s="42" t="s">
        <v>6050</v>
      </c>
      <c r="C1221" s="43" t="s">
        <v>421</v>
      </c>
      <c r="D1221" s="44">
        <v>0.22</v>
      </c>
      <c r="E1221" s="44">
        <v>1.01</v>
      </c>
    </row>
    <row r="1222" spans="1:5">
      <c r="A1222" s="42" t="s">
        <v>1319</v>
      </c>
      <c r="B1222" s="42" t="s">
        <v>6051</v>
      </c>
      <c r="C1222" s="43" t="s">
        <v>421</v>
      </c>
      <c r="D1222" s="44">
        <v>0.24</v>
      </c>
      <c r="E1222" s="44">
        <v>1.11</v>
      </c>
    </row>
    <row r="1223" spans="1:5">
      <c r="A1223" s="42" t="s">
        <v>1321</v>
      </c>
      <c r="B1223" s="42" t="s">
        <v>6052</v>
      </c>
      <c r="C1223" s="43" t="s">
        <v>421</v>
      </c>
      <c r="D1223" s="44">
        <v>0.26</v>
      </c>
      <c r="E1223" s="44">
        <v>1.22</v>
      </c>
    </row>
    <row r="1224" spans="1:5">
      <c r="A1224" s="42" t="s">
        <v>1323</v>
      </c>
      <c r="B1224" s="42" t="s">
        <v>6053</v>
      </c>
      <c r="C1224" s="43" t="s">
        <v>421</v>
      </c>
      <c r="D1224" s="44">
        <v>0.13</v>
      </c>
      <c r="E1224" s="44">
        <v>0.54</v>
      </c>
    </row>
    <row r="1225" spans="1:5">
      <c r="A1225" s="42" t="s">
        <v>1325</v>
      </c>
      <c r="B1225" s="42" t="s">
        <v>6054</v>
      </c>
      <c r="C1225" s="43" t="s">
        <v>421</v>
      </c>
      <c r="D1225" s="44">
        <v>0.17</v>
      </c>
      <c r="E1225" s="44">
        <v>0.71</v>
      </c>
    </row>
    <row r="1226" spans="1:5">
      <c r="A1226" s="42" t="s">
        <v>1327</v>
      </c>
      <c r="B1226" s="42" t="s">
        <v>6055</v>
      </c>
      <c r="C1226" s="43" t="s">
        <v>421</v>
      </c>
      <c r="D1226" s="44">
        <v>0.22</v>
      </c>
      <c r="E1226" s="44">
        <v>0.92</v>
      </c>
    </row>
    <row r="1227" spans="1:5">
      <c r="A1227" s="42" t="s">
        <v>1329</v>
      </c>
      <c r="B1227" s="42" t="s">
        <v>6056</v>
      </c>
      <c r="C1227" s="43" t="s">
        <v>518</v>
      </c>
      <c r="D1227" s="44">
        <v>0.49</v>
      </c>
      <c r="E1227" s="44">
        <v>0.49</v>
      </c>
    </row>
    <row r="1228" spans="1:5">
      <c r="A1228" s="42" t="s">
        <v>1331</v>
      </c>
      <c r="B1228" s="42" t="s">
        <v>6057</v>
      </c>
      <c r="C1228" s="43" t="s">
        <v>518</v>
      </c>
      <c r="D1228" s="44">
        <v>0.45</v>
      </c>
      <c r="E1228" s="44">
        <v>0.45</v>
      </c>
    </row>
    <row r="1229" spans="1:5">
      <c r="A1229" s="42" t="s">
        <v>1333</v>
      </c>
      <c r="B1229" s="42" t="s">
        <v>6058</v>
      </c>
      <c r="C1229" s="43" t="s">
        <v>518</v>
      </c>
      <c r="D1229" s="44">
        <v>0.55</v>
      </c>
      <c r="E1229" s="44">
        <v>0.55</v>
      </c>
    </row>
    <row r="1230" spans="1:5">
      <c r="A1230" s="42" t="s">
        <v>1335</v>
      </c>
      <c r="B1230" s="42" t="s">
        <v>6059</v>
      </c>
      <c r="C1230" s="43" t="s">
        <v>518</v>
      </c>
      <c r="D1230" s="44">
        <v>0.7</v>
      </c>
      <c r="E1230" s="44">
        <v>0.7</v>
      </c>
    </row>
    <row r="1231" spans="1:5">
      <c r="A1231" s="42" t="s">
        <v>1337</v>
      </c>
      <c r="B1231" s="42" t="s">
        <v>6060</v>
      </c>
      <c r="C1231" s="43" t="s">
        <v>518</v>
      </c>
      <c r="D1231" s="44">
        <v>0.65</v>
      </c>
      <c r="E1231" s="44">
        <v>0.65</v>
      </c>
    </row>
    <row r="1232" spans="1:5">
      <c r="A1232" s="42" t="s">
        <v>1339</v>
      </c>
      <c r="B1232" s="42" t="s">
        <v>6061</v>
      </c>
      <c r="C1232" s="43" t="s">
        <v>518</v>
      </c>
      <c r="D1232" s="44">
        <v>0.9</v>
      </c>
      <c r="E1232" s="44">
        <v>0.9</v>
      </c>
    </row>
    <row r="1233" spans="1:5">
      <c r="A1233" s="42" t="s">
        <v>1341</v>
      </c>
      <c r="B1233" s="42" t="s">
        <v>6062</v>
      </c>
      <c r="C1233" s="43" t="s">
        <v>518</v>
      </c>
      <c r="D1233" s="44">
        <v>0.4</v>
      </c>
      <c r="E1233" s="44">
        <v>0.4</v>
      </c>
    </row>
    <row r="1234" spans="1:5">
      <c r="A1234" s="42" t="s">
        <v>1343</v>
      </c>
      <c r="B1234" s="42" t="s">
        <v>6063</v>
      </c>
      <c r="C1234" s="43" t="s">
        <v>518</v>
      </c>
      <c r="D1234" s="44">
        <v>0.4</v>
      </c>
      <c r="E1234" s="44">
        <v>0.4</v>
      </c>
    </row>
    <row r="1235" spans="1:5">
      <c r="A1235" s="42" t="s">
        <v>1345</v>
      </c>
      <c r="B1235" s="42" t="s">
        <v>6064</v>
      </c>
      <c r="C1235" s="43" t="s">
        <v>518</v>
      </c>
      <c r="D1235" s="44">
        <v>0.5</v>
      </c>
      <c r="E1235" s="44">
        <v>0.5</v>
      </c>
    </row>
    <row r="1236" spans="1:5">
      <c r="A1236" s="42" t="s">
        <v>1347</v>
      </c>
      <c r="B1236" s="42" t="s">
        <v>6065</v>
      </c>
      <c r="C1236" s="43" t="s">
        <v>518</v>
      </c>
      <c r="D1236" s="44">
        <v>0.6</v>
      </c>
      <c r="E1236" s="44">
        <v>0.6</v>
      </c>
    </row>
    <row r="1237" spans="1:5">
      <c r="A1237" s="42" t="s">
        <v>1349</v>
      </c>
      <c r="B1237" s="42" t="s">
        <v>6066</v>
      </c>
      <c r="C1237" s="43" t="s">
        <v>518</v>
      </c>
      <c r="D1237" s="44">
        <v>0.55</v>
      </c>
      <c r="E1237" s="44">
        <v>0.55</v>
      </c>
    </row>
    <row r="1238" spans="1:5">
      <c r="A1238" s="42" t="s">
        <v>1351</v>
      </c>
      <c r="B1238" s="42" t="s">
        <v>6067</v>
      </c>
      <c r="C1238" s="43" t="s">
        <v>518</v>
      </c>
      <c r="D1238" s="44">
        <v>0.8</v>
      </c>
      <c r="E1238" s="44">
        <v>0.8</v>
      </c>
    </row>
    <row r="1239" spans="1:5">
      <c r="A1239" s="42" t="s">
        <v>1353</v>
      </c>
      <c r="B1239" s="42" t="s">
        <v>6068</v>
      </c>
      <c r="C1239" s="43" t="s">
        <v>418</v>
      </c>
      <c r="D1239" s="44">
        <v>0.75</v>
      </c>
      <c r="E1239" s="44">
        <v>0</v>
      </c>
    </row>
    <row r="1240" spans="1:5">
      <c r="A1240" s="42" t="s">
        <v>1355</v>
      </c>
      <c r="B1240" s="42" t="s">
        <v>6069</v>
      </c>
      <c r="C1240" s="43" t="s">
        <v>418</v>
      </c>
      <c r="D1240" s="44">
        <v>0.09</v>
      </c>
      <c r="E1240" s="44">
        <v>0</v>
      </c>
    </row>
    <row r="1241" spans="1:5">
      <c r="A1241" s="42" t="s">
        <v>1358</v>
      </c>
      <c r="B1241" s="42" t="s">
        <v>1359</v>
      </c>
      <c r="C1241" s="43" t="s">
        <v>1357</v>
      </c>
      <c r="D1241" s="44">
        <v>0.1</v>
      </c>
      <c r="E1241" s="44">
        <v>0</v>
      </c>
    </row>
    <row r="1242" spans="1:5">
      <c r="A1242" s="42" t="s">
        <v>1360</v>
      </c>
      <c r="B1242" s="42" t="s">
        <v>4266</v>
      </c>
      <c r="C1242" s="43" t="s">
        <v>1357</v>
      </c>
      <c r="D1242" s="44">
        <v>0.08</v>
      </c>
      <c r="E1242" s="44">
        <v>0</v>
      </c>
    </row>
    <row r="1243" spans="1:5">
      <c r="A1243" s="42" t="s">
        <v>1362</v>
      </c>
      <c r="B1243" s="42" t="s">
        <v>4268</v>
      </c>
      <c r="C1243" s="43" t="s">
        <v>1357</v>
      </c>
      <c r="D1243" s="44">
        <v>0.15</v>
      </c>
      <c r="E1243" s="44">
        <v>0</v>
      </c>
    </row>
    <row r="1244" spans="1:5">
      <c r="A1244" s="42" t="s">
        <v>1364</v>
      </c>
      <c r="B1244" s="42" t="s">
        <v>4271</v>
      </c>
      <c r="C1244" s="43" t="s">
        <v>1357</v>
      </c>
      <c r="D1244" s="44">
        <v>0.05</v>
      </c>
      <c r="E1244" s="44">
        <v>0</v>
      </c>
    </row>
    <row r="1245" spans="1:5">
      <c r="A1245" s="42" t="s">
        <v>1366</v>
      </c>
      <c r="B1245" s="42" t="s">
        <v>4273</v>
      </c>
      <c r="C1245" s="43" t="s">
        <v>568</v>
      </c>
      <c r="D1245" s="44">
        <v>0.5</v>
      </c>
      <c r="E1245" s="44">
        <v>0</v>
      </c>
    </row>
    <row r="1246" spans="1:5">
      <c r="A1246" s="42" t="s">
        <v>1368</v>
      </c>
      <c r="B1246" s="42" t="s">
        <v>4276</v>
      </c>
      <c r="C1246" s="43" t="s">
        <v>568</v>
      </c>
      <c r="D1246" s="44">
        <v>1.5</v>
      </c>
      <c r="E1246" s="44">
        <v>0</v>
      </c>
    </row>
    <row r="1247" spans="1:5">
      <c r="A1247" s="42" t="s">
        <v>1370</v>
      </c>
      <c r="B1247" s="42" t="s">
        <v>4278</v>
      </c>
      <c r="C1247" s="43" t="s">
        <v>568</v>
      </c>
      <c r="D1247" s="44">
        <v>2.49</v>
      </c>
      <c r="E1247" s="44">
        <v>0</v>
      </c>
    </row>
    <row r="1248" spans="1:5">
      <c r="A1248" s="42" t="s">
        <v>1372</v>
      </c>
      <c r="B1248" s="42" t="s">
        <v>4280</v>
      </c>
      <c r="C1248" s="43" t="s">
        <v>568</v>
      </c>
      <c r="D1248" s="44">
        <v>3.42</v>
      </c>
      <c r="E1248" s="44">
        <v>0</v>
      </c>
    </row>
    <row r="1249" spans="1:5">
      <c r="A1249" s="42" t="s">
        <v>1374</v>
      </c>
      <c r="B1249" s="42" t="s">
        <v>4283</v>
      </c>
      <c r="C1249" s="43" t="s">
        <v>568</v>
      </c>
      <c r="D1249" s="44">
        <v>4.29</v>
      </c>
      <c r="E1249" s="44">
        <v>0</v>
      </c>
    </row>
    <row r="1250" spans="1:5">
      <c r="A1250" s="42" t="s">
        <v>1376</v>
      </c>
      <c r="B1250" s="42" t="s">
        <v>4285</v>
      </c>
      <c r="C1250" s="43" t="s">
        <v>568</v>
      </c>
      <c r="D1250" s="44">
        <v>5.1</v>
      </c>
      <c r="E1250" s="44">
        <v>0</v>
      </c>
    </row>
    <row r="1251" spans="1:5">
      <c r="A1251" s="42" t="s">
        <v>1378</v>
      </c>
      <c r="B1251" s="42" t="s">
        <v>4287</v>
      </c>
      <c r="C1251" s="43" t="s">
        <v>568</v>
      </c>
      <c r="D1251" s="44">
        <v>5.9</v>
      </c>
      <c r="E1251" s="44">
        <v>0</v>
      </c>
    </row>
    <row r="1252" spans="1:5">
      <c r="A1252" s="42" t="s">
        <v>1380</v>
      </c>
      <c r="B1252" s="42" t="s">
        <v>4290</v>
      </c>
      <c r="C1252" s="43" t="s">
        <v>568</v>
      </c>
      <c r="D1252" s="44">
        <v>6.54</v>
      </c>
      <c r="E1252" s="44">
        <v>0</v>
      </c>
    </row>
    <row r="1253" spans="1:5">
      <c r="A1253" s="42" t="s">
        <v>1382</v>
      </c>
      <c r="B1253" s="42" t="s">
        <v>4292</v>
      </c>
      <c r="C1253" s="43" t="s">
        <v>568</v>
      </c>
      <c r="D1253" s="44">
        <v>7.17</v>
      </c>
      <c r="E1253" s="44">
        <v>0</v>
      </c>
    </row>
    <row r="1254" spans="1:5">
      <c r="A1254" s="42" t="s">
        <v>1384</v>
      </c>
      <c r="B1254" s="42" t="s">
        <v>4295</v>
      </c>
      <c r="C1254" s="43" t="s">
        <v>568</v>
      </c>
      <c r="D1254" s="44">
        <v>7.74</v>
      </c>
      <c r="E1254" s="44">
        <v>0</v>
      </c>
    </row>
    <row r="1255" spans="1:5">
      <c r="A1255" s="42" t="s">
        <v>1386</v>
      </c>
      <c r="B1255" s="42" t="s">
        <v>4297</v>
      </c>
      <c r="C1255" s="43" t="s">
        <v>568</v>
      </c>
      <c r="D1255" s="44">
        <v>7.8</v>
      </c>
      <c r="E1255" s="44">
        <v>0</v>
      </c>
    </row>
    <row r="1256" spans="1:5">
      <c r="A1256" s="42" t="s">
        <v>1388</v>
      </c>
      <c r="B1256" s="42" t="s">
        <v>4300</v>
      </c>
      <c r="C1256" s="43" t="s">
        <v>568</v>
      </c>
      <c r="D1256" s="44">
        <v>8.1</v>
      </c>
      <c r="E1256" s="44">
        <v>0</v>
      </c>
    </row>
    <row r="1257" spans="1:5">
      <c r="A1257" s="42" t="s">
        <v>1390</v>
      </c>
      <c r="B1257" s="42" t="s">
        <v>4302</v>
      </c>
      <c r="C1257" s="43" t="s">
        <v>568</v>
      </c>
      <c r="D1257" s="44">
        <v>8.91</v>
      </c>
      <c r="E1257" s="44">
        <v>0</v>
      </c>
    </row>
    <row r="1258" spans="1:5">
      <c r="A1258" s="42" t="s">
        <v>1392</v>
      </c>
      <c r="B1258" s="42" t="s">
        <v>4305</v>
      </c>
      <c r="C1258" s="43" t="s">
        <v>568</v>
      </c>
      <c r="D1258" s="44">
        <v>9.6</v>
      </c>
      <c r="E1258" s="44">
        <v>0</v>
      </c>
    </row>
    <row r="1259" spans="1:5">
      <c r="A1259" s="42" t="s">
        <v>1394</v>
      </c>
      <c r="B1259" s="42" t="s">
        <v>4307</v>
      </c>
      <c r="C1259" s="43" t="s">
        <v>568</v>
      </c>
      <c r="D1259" s="44">
        <v>10.17</v>
      </c>
      <c r="E1259" s="44">
        <v>0</v>
      </c>
    </row>
    <row r="1260" spans="1:5">
      <c r="A1260" s="42" t="s">
        <v>1396</v>
      </c>
      <c r="B1260" s="42" t="s">
        <v>4310</v>
      </c>
      <c r="C1260" s="43" t="s">
        <v>568</v>
      </c>
      <c r="D1260" s="44">
        <v>1.97</v>
      </c>
      <c r="E1260" s="44">
        <v>0</v>
      </c>
    </row>
    <row r="1261" spans="1:5">
      <c r="A1261" s="42" t="s">
        <v>1398</v>
      </c>
      <c r="B1261" s="42" t="s">
        <v>4313</v>
      </c>
      <c r="C1261" s="43" t="s">
        <v>568</v>
      </c>
      <c r="D1261" s="44">
        <v>2.55</v>
      </c>
      <c r="E1261" s="44">
        <v>0</v>
      </c>
    </row>
    <row r="1262" spans="1:5">
      <c r="A1262" s="42" t="s">
        <v>1400</v>
      </c>
      <c r="B1262" s="42" t="s">
        <v>4316</v>
      </c>
      <c r="C1262" s="43" t="s">
        <v>568</v>
      </c>
      <c r="D1262" s="44">
        <v>3.05</v>
      </c>
      <c r="E1262" s="44">
        <v>0</v>
      </c>
    </row>
    <row r="1263" spans="1:5">
      <c r="A1263" s="42" t="s">
        <v>1402</v>
      </c>
      <c r="B1263" s="42" t="s">
        <v>4319</v>
      </c>
      <c r="C1263" s="43" t="s">
        <v>568</v>
      </c>
      <c r="D1263" s="44">
        <v>3.14</v>
      </c>
      <c r="E1263" s="44">
        <v>0</v>
      </c>
    </row>
    <row r="1264" spans="1:5">
      <c r="A1264" s="42" t="s">
        <v>1404</v>
      </c>
      <c r="B1264" s="42" t="s">
        <v>4322</v>
      </c>
      <c r="C1264" s="43" t="s">
        <v>568</v>
      </c>
      <c r="D1264" s="44">
        <v>3.24</v>
      </c>
      <c r="E1264" s="44">
        <v>0</v>
      </c>
    </row>
    <row r="1265" spans="1:5">
      <c r="A1265" s="42" t="s">
        <v>1406</v>
      </c>
      <c r="B1265" s="42" t="s">
        <v>4325</v>
      </c>
      <c r="C1265" s="43" t="s">
        <v>568</v>
      </c>
      <c r="D1265" s="44">
        <v>3.48</v>
      </c>
      <c r="E1265" s="44">
        <v>0</v>
      </c>
    </row>
    <row r="1266" spans="1:5">
      <c r="A1266" s="42" t="s">
        <v>1408</v>
      </c>
      <c r="B1266" s="42" t="s">
        <v>4328</v>
      </c>
      <c r="C1266" s="43" t="s">
        <v>568</v>
      </c>
      <c r="D1266" s="44">
        <v>4.06</v>
      </c>
      <c r="E1266" s="44">
        <v>0</v>
      </c>
    </row>
    <row r="1267" spans="1:5">
      <c r="A1267" s="42" t="s">
        <v>1410</v>
      </c>
      <c r="B1267" s="42" t="s">
        <v>4331</v>
      </c>
      <c r="C1267" s="43" t="s">
        <v>568</v>
      </c>
      <c r="D1267" s="44">
        <v>4.44</v>
      </c>
      <c r="E1267" s="44">
        <v>0</v>
      </c>
    </row>
    <row r="1268" spans="1:5">
      <c r="A1268" s="42" t="s">
        <v>1412</v>
      </c>
      <c r="B1268" s="42" t="s">
        <v>4334</v>
      </c>
      <c r="C1268" s="43" t="s">
        <v>568</v>
      </c>
      <c r="D1268" s="44">
        <v>4.64</v>
      </c>
      <c r="E1268" s="44">
        <v>0</v>
      </c>
    </row>
    <row r="1269" spans="1:5">
      <c r="A1269" s="42" t="s">
        <v>1414</v>
      </c>
      <c r="B1269" s="42" t="s">
        <v>4337</v>
      </c>
      <c r="C1269" s="43" t="s">
        <v>568</v>
      </c>
      <c r="D1269" s="44">
        <v>1.29</v>
      </c>
      <c r="E1269" s="44">
        <v>0</v>
      </c>
    </row>
    <row r="1270" spans="1:5">
      <c r="A1270" s="42" t="s">
        <v>1416</v>
      </c>
      <c r="B1270" s="42" t="s">
        <v>4339</v>
      </c>
      <c r="C1270" s="43" t="s">
        <v>568</v>
      </c>
      <c r="D1270" s="44">
        <v>1.58</v>
      </c>
      <c r="E1270" s="44">
        <v>0</v>
      </c>
    </row>
    <row r="1271" spans="1:5">
      <c r="A1271" s="42" t="s">
        <v>1418</v>
      </c>
      <c r="B1271" s="42" t="s">
        <v>4341</v>
      </c>
      <c r="C1271" s="43" t="s">
        <v>568</v>
      </c>
      <c r="D1271" s="44">
        <v>1.83</v>
      </c>
      <c r="E1271" s="44">
        <v>0</v>
      </c>
    </row>
    <row r="1272" spans="1:5">
      <c r="A1272" s="42" t="s">
        <v>1420</v>
      </c>
      <c r="B1272" s="42" t="s">
        <v>4343</v>
      </c>
      <c r="C1272" s="43" t="s">
        <v>568</v>
      </c>
      <c r="D1272" s="44">
        <v>1.9</v>
      </c>
      <c r="E1272" s="44">
        <v>0</v>
      </c>
    </row>
    <row r="1273" spans="1:5">
      <c r="A1273" s="42" t="s">
        <v>1422</v>
      </c>
      <c r="B1273" s="42" t="s">
        <v>4347</v>
      </c>
      <c r="C1273" s="43" t="s">
        <v>568</v>
      </c>
      <c r="D1273" s="44">
        <v>1.95</v>
      </c>
      <c r="E1273" s="44">
        <v>0</v>
      </c>
    </row>
    <row r="1274" spans="1:5">
      <c r="A1274" s="42" t="s">
        <v>1424</v>
      </c>
      <c r="B1274" s="42" t="s">
        <v>4351</v>
      </c>
      <c r="C1274" s="43" t="s">
        <v>568</v>
      </c>
      <c r="D1274" s="44">
        <v>2.15</v>
      </c>
      <c r="E1274" s="44">
        <v>0</v>
      </c>
    </row>
    <row r="1275" spans="1:5">
      <c r="A1275" s="42" t="s">
        <v>1426</v>
      </c>
      <c r="B1275" s="42" t="s">
        <v>4355</v>
      </c>
      <c r="C1275" s="43" t="s">
        <v>568</v>
      </c>
      <c r="D1275" s="44">
        <v>2.57</v>
      </c>
      <c r="E1275" s="44">
        <v>0</v>
      </c>
    </row>
    <row r="1276" spans="1:5">
      <c r="A1276" s="42" t="s">
        <v>1428</v>
      </c>
      <c r="B1276" s="42" t="s">
        <v>4359</v>
      </c>
      <c r="C1276" s="43" t="s">
        <v>568</v>
      </c>
      <c r="D1276" s="44">
        <v>2.94</v>
      </c>
      <c r="E1276" s="44">
        <v>0</v>
      </c>
    </row>
    <row r="1277" spans="1:5">
      <c r="A1277" s="42" t="s">
        <v>1430</v>
      </c>
      <c r="B1277" s="42" t="s">
        <v>4363</v>
      </c>
      <c r="C1277" s="43" t="s">
        <v>568</v>
      </c>
      <c r="D1277" s="44">
        <v>3.27</v>
      </c>
      <c r="E1277" s="44">
        <v>0</v>
      </c>
    </row>
    <row r="1278" spans="1:5">
      <c r="A1278" s="42" t="s">
        <v>1432</v>
      </c>
      <c r="B1278" s="42" t="s">
        <v>4367</v>
      </c>
      <c r="C1278" s="43" t="s">
        <v>568</v>
      </c>
      <c r="D1278" s="44">
        <v>3.96</v>
      </c>
      <c r="E1278" s="44">
        <v>0</v>
      </c>
    </row>
    <row r="1279" spans="1:5">
      <c r="A1279" s="42" t="s">
        <v>1434</v>
      </c>
      <c r="B1279" s="42" t="s">
        <v>4371</v>
      </c>
      <c r="C1279" s="43" t="s">
        <v>568</v>
      </c>
      <c r="D1279" s="44">
        <v>4.56</v>
      </c>
      <c r="E1279" s="44">
        <v>0</v>
      </c>
    </row>
    <row r="1280" spans="1:5">
      <c r="A1280" s="42" t="s">
        <v>1436</v>
      </c>
      <c r="B1280" s="42" t="s">
        <v>4373</v>
      </c>
      <c r="C1280" s="43" t="s">
        <v>568</v>
      </c>
      <c r="D1280" s="44">
        <v>5.07</v>
      </c>
      <c r="E1280" s="44">
        <v>0</v>
      </c>
    </row>
    <row r="1281" spans="1:5">
      <c r="A1281" s="42" t="s">
        <v>1438</v>
      </c>
      <c r="B1281" s="42" t="s">
        <v>4377</v>
      </c>
      <c r="C1281" s="43" t="s">
        <v>1440</v>
      </c>
      <c r="D1281" s="44">
        <v>2.21</v>
      </c>
      <c r="E1281" s="44">
        <v>0</v>
      </c>
    </row>
    <row r="1282" spans="1:5">
      <c r="A1282" s="42" t="s">
        <v>6070</v>
      </c>
      <c r="B1282" s="42" t="s">
        <v>6071</v>
      </c>
      <c r="C1282" s="43" t="s">
        <v>1440</v>
      </c>
      <c r="D1282" s="44">
        <v>3.978</v>
      </c>
      <c r="E1282" s="44">
        <v>0</v>
      </c>
    </row>
    <row r="1283" spans="1:5">
      <c r="A1283" s="42" t="s">
        <v>1441</v>
      </c>
      <c r="B1283" s="42" t="s">
        <v>4390</v>
      </c>
      <c r="C1283" s="43" t="s">
        <v>1440</v>
      </c>
      <c r="D1283" s="44">
        <v>3.1</v>
      </c>
      <c r="E1283" s="44">
        <v>0</v>
      </c>
    </row>
    <row r="1284" spans="1:5">
      <c r="A1284" s="42" t="s">
        <v>6072</v>
      </c>
      <c r="B1284" s="42" t="s">
        <v>6073</v>
      </c>
      <c r="C1284" s="43" t="s">
        <v>1440</v>
      </c>
      <c r="D1284" s="44">
        <v>5.58</v>
      </c>
      <c r="E1284" s="44">
        <v>0</v>
      </c>
    </row>
    <row r="1285" spans="1:5">
      <c r="A1285" s="42" t="s">
        <v>1443</v>
      </c>
      <c r="B1285" s="42" t="s">
        <v>4401</v>
      </c>
      <c r="C1285" s="43" t="s">
        <v>1440</v>
      </c>
      <c r="D1285" s="44">
        <v>4.39</v>
      </c>
      <c r="E1285" s="44">
        <v>0</v>
      </c>
    </row>
    <row r="1286" spans="1:5">
      <c r="A1286" s="42" t="s">
        <v>6074</v>
      </c>
      <c r="B1286" s="42" t="s">
        <v>6075</v>
      </c>
      <c r="C1286" s="43" t="s">
        <v>1440</v>
      </c>
      <c r="D1286" s="44">
        <v>7.902</v>
      </c>
      <c r="E1286" s="44">
        <v>0</v>
      </c>
    </row>
    <row r="1287" spans="1:5">
      <c r="A1287" s="42" t="s">
        <v>1445</v>
      </c>
      <c r="B1287" s="42" t="s">
        <v>4414</v>
      </c>
      <c r="C1287" s="43" t="s">
        <v>1440</v>
      </c>
      <c r="D1287" s="44">
        <v>5.47</v>
      </c>
      <c r="E1287" s="44">
        <v>0</v>
      </c>
    </row>
    <row r="1288" spans="1:5">
      <c r="A1288" s="42" t="s">
        <v>6076</v>
      </c>
      <c r="B1288" s="42" t="s">
        <v>6077</v>
      </c>
      <c r="C1288" s="43" t="s">
        <v>1440</v>
      </c>
      <c r="D1288" s="44">
        <v>9.846</v>
      </c>
      <c r="E1288" s="44">
        <v>0</v>
      </c>
    </row>
    <row r="1289" spans="1:5">
      <c r="A1289" s="42" t="s">
        <v>1447</v>
      </c>
      <c r="B1289" s="42" t="s">
        <v>4421</v>
      </c>
      <c r="C1289" s="43" t="s">
        <v>1440</v>
      </c>
      <c r="D1289" s="44">
        <v>6.48</v>
      </c>
      <c r="E1289" s="44">
        <v>0</v>
      </c>
    </row>
    <row r="1290" spans="1:5">
      <c r="A1290" s="42" t="s">
        <v>6078</v>
      </c>
      <c r="B1290" s="42" t="s">
        <v>6079</v>
      </c>
      <c r="C1290" s="43" t="s">
        <v>1440</v>
      </c>
      <c r="D1290" s="44">
        <v>11.664</v>
      </c>
      <c r="E1290" s="44">
        <v>0</v>
      </c>
    </row>
    <row r="1291" spans="1:5">
      <c r="A1291" s="42" t="s">
        <v>1449</v>
      </c>
      <c r="B1291" s="42" t="s">
        <v>4430</v>
      </c>
      <c r="C1291" s="43" t="s">
        <v>1440</v>
      </c>
      <c r="D1291" s="44">
        <v>7.27</v>
      </c>
      <c r="E1291" s="44">
        <v>0</v>
      </c>
    </row>
    <row r="1292" spans="1:5">
      <c r="A1292" s="42" t="s">
        <v>6080</v>
      </c>
      <c r="B1292" s="42" t="s">
        <v>6081</v>
      </c>
      <c r="C1292" s="43" t="s">
        <v>1440</v>
      </c>
      <c r="D1292" s="44">
        <v>13.086</v>
      </c>
      <c r="E1292" s="44">
        <v>0</v>
      </c>
    </row>
    <row r="1293" spans="1:5">
      <c r="A1293" s="42" t="s">
        <v>1451</v>
      </c>
      <c r="B1293" s="42" t="s">
        <v>4437</v>
      </c>
      <c r="C1293" s="43" t="s">
        <v>1440</v>
      </c>
      <c r="D1293" s="44">
        <v>7.85</v>
      </c>
      <c r="E1293" s="44">
        <v>0</v>
      </c>
    </row>
    <row r="1294" spans="1:5">
      <c r="A1294" s="42" t="s">
        <v>6082</v>
      </c>
      <c r="B1294" s="42" t="s">
        <v>6083</v>
      </c>
      <c r="C1294" s="43" t="s">
        <v>1440</v>
      </c>
      <c r="D1294" s="44">
        <v>14.13</v>
      </c>
      <c r="E1294" s="44">
        <v>0</v>
      </c>
    </row>
    <row r="1295" spans="1:5">
      <c r="A1295" s="42" t="s">
        <v>1453</v>
      </c>
      <c r="B1295" s="42" t="s">
        <v>4446</v>
      </c>
      <c r="C1295" s="43" t="s">
        <v>1440</v>
      </c>
      <c r="D1295" s="44">
        <v>8.28</v>
      </c>
      <c r="E1295" s="44">
        <v>0</v>
      </c>
    </row>
    <row r="1296" spans="1:5">
      <c r="A1296" s="42" t="s">
        <v>6084</v>
      </c>
      <c r="B1296" s="42" t="s">
        <v>6085</v>
      </c>
      <c r="C1296" s="43" t="s">
        <v>1440</v>
      </c>
      <c r="D1296" s="44">
        <v>14.904</v>
      </c>
      <c r="E1296" s="44">
        <v>0</v>
      </c>
    </row>
    <row r="1297" spans="1:5">
      <c r="A1297" s="42" t="s">
        <v>1455</v>
      </c>
      <c r="B1297" s="42" t="s">
        <v>4453</v>
      </c>
      <c r="C1297" s="43" t="s">
        <v>1440</v>
      </c>
      <c r="D1297" s="44">
        <v>8.75</v>
      </c>
      <c r="E1297" s="44">
        <v>0</v>
      </c>
    </row>
    <row r="1298" spans="1:5">
      <c r="A1298" s="42" t="s">
        <v>6086</v>
      </c>
      <c r="B1298" s="42" t="s">
        <v>6087</v>
      </c>
      <c r="C1298" s="43" t="s">
        <v>1440</v>
      </c>
      <c r="D1298" s="44">
        <v>15.75</v>
      </c>
      <c r="E1298" s="44">
        <v>0</v>
      </c>
    </row>
    <row r="1299" spans="1:5">
      <c r="A1299" s="42" t="s">
        <v>1457</v>
      </c>
      <c r="B1299" s="42" t="s">
        <v>4462</v>
      </c>
      <c r="C1299" s="43" t="s">
        <v>1440</v>
      </c>
      <c r="D1299" s="44">
        <v>9.17</v>
      </c>
      <c r="E1299" s="44">
        <v>0</v>
      </c>
    </row>
    <row r="1300" spans="1:5">
      <c r="A1300" s="42" t="s">
        <v>6088</v>
      </c>
      <c r="B1300" s="42" t="s">
        <v>6089</v>
      </c>
      <c r="C1300" s="43" t="s">
        <v>1440</v>
      </c>
      <c r="D1300" s="44">
        <v>16.506</v>
      </c>
      <c r="E1300" s="44">
        <v>0</v>
      </c>
    </row>
    <row r="1301" spans="1:5">
      <c r="A1301" s="42" t="s">
        <v>1459</v>
      </c>
      <c r="B1301" s="42" t="s">
        <v>4469</v>
      </c>
      <c r="C1301" s="43" t="s">
        <v>1440</v>
      </c>
      <c r="D1301" s="44">
        <v>9.41</v>
      </c>
      <c r="E1301" s="44">
        <v>0</v>
      </c>
    </row>
    <row r="1302" spans="1:5">
      <c r="A1302" s="42" t="s">
        <v>6090</v>
      </c>
      <c r="B1302" s="42" t="s">
        <v>6091</v>
      </c>
      <c r="C1302" s="43" t="s">
        <v>1440</v>
      </c>
      <c r="D1302" s="44">
        <v>16.938</v>
      </c>
      <c r="E1302" s="44">
        <v>0</v>
      </c>
    </row>
    <row r="1303" spans="1:5">
      <c r="A1303" s="42" t="s">
        <v>1461</v>
      </c>
      <c r="B1303" s="42" t="s">
        <v>4476</v>
      </c>
      <c r="C1303" s="43" t="s">
        <v>1440</v>
      </c>
      <c r="D1303" s="44">
        <v>10.03</v>
      </c>
      <c r="E1303" s="44">
        <v>0</v>
      </c>
    </row>
    <row r="1304" spans="1:5">
      <c r="A1304" s="42" t="s">
        <v>6092</v>
      </c>
      <c r="B1304" s="42" t="s">
        <v>6093</v>
      </c>
      <c r="C1304" s="43" t="s">
        <v>1440</v>
      </c>
      <c r="D1304" s="44">
        <v>18.054</v>
      </c>
      <c r="E1304" s="44">
        <v>0</v>
      </c>
    </row>
    <row r="1305" spans="1:5">
      <c r="A1305" s="42" t="s">
        <v>1463</v>
      </c>
      <c r="B1305" s="42" t="s">
        <v>4483</v>
      </c>
      <c r="C1305" s="43" t="s">
        <v>1440</v>
      </c>
      <c r="D1305" s="44">
        <v>10.85</v>
      </c>
      <c r="E1305" s="44">
        <v>0</v>
      </c>
    </row>
    <row r="1306" spans="1:5">
      <c r="A1306" s="42" t="s">
        <v>6094</v>
      </c>
      <c r="B1306" s="42" t="s">
        <v>6095</v>
      </c>
      <c r="C1306" s="43" t="s">
        <v>1440</v>
      </c>
      <c r="D1306" s="44">
        <v>19.53</v>
      </c>
      <c r="E1306" s="44">
        <v>0</v>
      </c>
    </row>
    <row r="1307" spans="1:5">
      <c r="A1307" s="42" t="s">
        <v>1465</v>
      </c>
      <c r="B1307" s="42" t="s">
        <v>4491</v>
      </c>
      <c r="C1307" s="43" t="s">
        <v>1440</v>
      </c>
      <c r="D1307" s="44">
        <v>11.54</v>
      </c>
      <c r="E1307" s="44">
        <v>0</v>
      </c>
    </row>
    <row r="1308" spans="1:5">
      <c r="A1308" s="42" t="s">
        <v>6096</v>
      </c>
      <c r="B1308" s="42" t="s">
        <v>6097</v>
      </c>
      <c r="C1308" s="43" t="s">
        <v>1440</v>
      </c>
      <c r="D1308" s="44">
        <v>20.772</v>
      </c>
      <c r="E1308" s="44">
        <v>0</v>
      </c>
    </row>
    <row r="1309" spans="1:5">
      <c r="A1309" s="42" t="s">
        <v>1467</v>
      </c>
      <c r="B1309" s="42" t="s">
        <v>4500</v>
      </c>
      <c r="C1309" s="43" t="s">
        <v>1440</v>
      </c>
      <c r="D1309" s="44">
        <v>12.1</v>
      </c>
      <c r="E1309" s="44">
        <v>0</v>
      </c>
    </row>
    <row r="1310" spans="1:5">
      <c r="A1310" s="42" t="s">
        <v>6098</v>
      </c>
      <c r="B1310" s="42" t="s">
        <v>6099</v>
      </c>
      <c r="C1310" s="43" t="s">
        <v>1440</v>
      </c>
      <c r="D1310" s="44">
        <v>21.78</v>
      </c>
      <c r="E1310" s="44">
        <v>0</v>
      </c>
    </row>
    <row r="1311" spans="1:5">
      <c r="A1311" s="42" t="s">
        <v>1469</v>
      </c>
      <c r="B1311" s="42" t="s">
        <v>4508</v>
      </c>
      <c r="C1311" s="43" t="s">
        <v>1440</v>
      </c>
      <c r="D1311" s="44">
        <v>12.89</v>
      </c>
      <c r="E1311" s="44">
        <v>0</v>
      </c>
    </row>
    <row r="1312" spans="1:5">
      <c r="A1312" s="42" t="s">
        <v>6100</v>
      </c>
      <c r="B1312" s="42" t="s">
        <v>6101</v>
      </c>
      <c r="C1312" s="43" t="s">
        <v>1440</v>
      </c>
      <c r="D1312" s="44">
        <v>23.202</v>
      </c>
      <c r="E1312" s="44">
        <v>0</v>
      </c>
    </row>
    <row r="1313" spans="1:5">
      <c r="A1313" s="42" t="s">
        <v>1471</v>
      </c>
      <c r="B1313" s="42" t="s">
        <v>4514</v>
      </c>
      <c r="C1313" s="43" t="s">
        <v>1440</v>
      </c>
      <c r="D1313" s="44">
        <v>13.58</v>
      </c>
      <c r="E1313" s="44">
        <v>0</v>
      </c>
    </row>
    <row r="1314" spans="1:5">
      <c r="A1314" s="42" t="s">
        <v>6102</v>
      </c>
      <c r="B1314" s="42" t="s">
        <v>6103</v>
      </c>
      <c r="C1314" s="43" t="s">
        <v>1440</v>
      </c>
      <c r="D1314" s="44">
        <v>24.444</v>
      </c>
      <c r="E1314" s="44">
        <v>0</v>
      </c>
    </row>
    <row r="1315" spans="1:5">
      <c r="A1315" s="42" t="s">
        <v>1473</v>
      </c>
      <c r="B1315" s="42" t="s">
        <v>4518</v>
      </c>
      <c r="C1315" s="43" t="s">
        <v>1440</v>
      </c>
      <c r="D1315" s="44">
        <v>14.23</v>
      </c>
      <c r="E1315" s="44">
        <v>0</v>
      </c>
    </row>
    <row r="1316" spans="1:5">
      <c r="A1316" s="42" t="s">
        <v>6104</v>
      </c>
      <c r="B1316" s="42" t="s">
        <v>6105</v>
      </c>
      <c r="C1316" s="43" t="s">
        <v>1440</v>
      </c>
      <c r="D1316" s="44">
        <v>25.614</v>
      </c>
      <c r="E1316" s="44">
        <v>0</v>
      </c>
    </row>
    <row r="1317" spans="1:5">
      <c r="A1317" s="42" t="s">
        <v>1475</v>
      </c>
      <c r="B1317" s="42" t="s">
        <v>4524</v>
      </c>
      <c r="C1317" s="43" t="s">
        <v>1440</v>
      </c>
      <c r="D1317" s="44">
        <v>14.83</v>
      </c>
      <c r="E1317" s="44">
        <v>0</v>
      </c>
    </row>
    <row r="1318" spans="1:5">
      <c r="A1318" s="42" t="s">
        <v>6106</v>
      </c>
      <c r="B1318" s="42" t="s">
        <v>6107</v>
      </c>
      <c r="C1318" s="43" t="s">
        <v>1440</v>
      </c>
      <c r="D1318" s="44">
        <v>26.694</v>
      </c>
      <c r="E1318" s="44">
        <v>0</v>
      </c>
    </row>
    <row r="1319" spans="1:5">
      <c r="A1319" s="42" t="s">
        <v>1477</v>
      </c>
      <c r="B1319" s="42" t="s">
        <v>4530</v>
      </c>
      <c r="C1319" s="43" t="s">
        <v>1440</v>
      </c>
      <c r="D1319" s="44">
        <v>15.36</v>
      </c>
      <c r="E1319" s="44">
        <v>0</v>
      </c>
    </row>
    <row r="1320" spans="1:5">
      <c r="A1320" s="42" t="s">
        <v>6108</v>
      </c>
      <c r="B1320" s="42" t="s">
        <v>6109</v>
      </c>
      <c r="C1320" s="43" t="s">
        <v>1440</v>
      </c>
      <c r="D1320" s="44">
        <v>27.648</v>
      </c>
      <c r="E1320" s="44">
        <v>0</v>
      </c>
    </row>
    <row r="1321" spans="1:5">
      <c r="A1321" s="42" t="s">
        <v>1479</v>
      </c>
      <c r="B1321" s="42" t="s">
        <v>4536</v>
      </c>
      <c r="C1321" s="43" t="s">
        <v>1440</v>
      </c>
      <c r="D1321" s="44">
        <v>15.82</v>
      </c>
      <c r="E1321" s="44">
        <v>0</v>
      </c>
    </row>
    <row r="1322" spans="1:5">
      <c r="A1322" s="42" t="s">
        <v>6110</v>
      </c>
      <c r="B1322" s="42" t="s">
        <v>6111</v>
      </c>
      <c r="C1322" s="43" t="s">
        <v>1440</v>
      </c>
      <c r="D1322" s="44">
        <v>28.476</v>
      </c>
      <c r="E1322" s="44">
        <v>0</v>
      </c>
    </row>
    <row r="1323" spans="1:5">
      <c r="A1323" s="42" t="s">
        <v>1481</v>
      </c>
      <c r="B1323" s="42" t="s">
        <v>4541</v>
      </c>
      <c r="C1323" s="43" t="s">
        <v>1440</v>
      </c>
      <c r="D1323" s="44">
        <v>16.25</v>
      </c>
      <c r="E1323" s="44">
        <v>0</v>
      </c>
    </row>
    <row r="1324" spans="1:5">
      <c r="A1324" s="42" t="s">
        <v>6112</v>
      </c>
      <c r="B1324" s="42" t="s">
        <v>6113</v>
      </c>
      <c r="C1324" s="43" t="s">
        <v>1440</v>
      </c>
      <c r="D1324" s="44">
        <v>29.25</v>
      </c>
      <c r="E1324" s="44">
        <v>0</v>
      </c>
    </row>
    <row r="1325" spans="1:5">
      <c r="A1325" s="42" t="s">
        <v>1483</v>
      </c>
      <c r="B1325" s="42" t="s">
        <v>4545</v>
      </c>
      <c r="C1325" s="43" t="s">
        <v>1440</v>
      </c>
      <c r="D1325" s="44">
        <v>16.58</v>
      </c>
      <c r="E1325" s="44">
        <v>0</v>
      </c>
    </row>
    <row r="1326" spans="1:5">
      <c r="A1326" s="42" t="s">
        <v>6114</v>
      </c>
      <c r="B1326" s="42" t="s">
        <v>6115</v>
      </c>
      <c r="C1326" s="43" t="s">
        <v>1440</v>
      </c>
      <c r="D1326" s="44">
        <v>29.844</v>
      </c>
      <c r="E1326" s="44">
        <v>0</v>
      </c>
    </row>
    <row r="1327" spans="1:5">
      <c r="A1327" s="42" t="s">
        <v>1485</v>
      </c>
      <c r="B1327" s="42" t="s">
        <v>4552</v>
      </c>
      <c r="C1327" s="43" t="s">
        <v>1440</v>
      </c>
      <c r="D1327" s="44">
        <v>16.87</v>
      </c>
      <c r="E1327" s="44">
        <v>0</v>
      </c>
    </row>
    <row r="1328" spans="1:5">
      <c r="A1328" s="42" t="s">
        <v>6116</v>
      </c>
      <c r="B1328" s="42" t="s">
        <v>6117</v>
      </c>
      <c r="C1328" s="43" t="s">
        <v>1440</v>
      </c>
      <c r="D1328" s="44">
        <v>30.366</v>
      </c>
      <c r="E1328" s="44">
        <v>0</v>
      </c>
    </row>
    <row r="1329" spans="1:5">
      <c r="A1329" s="42" t="s">
        <v>1487</v>
      </c>
      <c r="B1329" s="42" t="s">
        <v>4557</v>
      </c>
      <c r="C1329" s="43" t="s">
        <v>1440</v>
      </c>
      <c r="D1329" s="44">
        <v>17.09</v>
      </c>
      <c r="E1329" s="44">
        <v>0</v>
      </c>
    </row>
    <row r="1330" spans="1:5">
      <c r="A1330" s="42" t="s">
        <v>6118</v>
      </c>
      <c r="B1330" s="42" t="s">
        <v>6119</v>
      </c>
      <c r="C1330" s="43" t="s">
        <v>1440</v>
      </c>
      <c r="D1330" s="44">
        <v>30.762</v>
      </c>
      <c r="E1330" s="44">
        <v>0</v>
      </c>
    </row>
    <row r="1331" spans="1:5">
      <c r="A1331" s="42" t="s">
        <v>1489</v>
      </c>
      <c r="B1331" s="42" t="s">
        <v>4563</v>
      </c>
      <c r="C1331" s="43" t="s">
        <v>1440</v>
      </c>
      <c r="D1331" s="44">
        <v>17.4</v>
      </c>
      <c r="E1331" s="44">
        <v>0</v>
      </c>
    </row>
    <row r="1332" spans="1:5">
      <c r="A1332" s="42" t="s">
        <v>6120</v>
      </c>
      <c r="B1332" s="42" t="s">
        <v>6121</v>
      </c>
      <c r="C1332" s="43" t="s">
        <v>1440</v>
      </c>
      <c r="D1332" s="44">
        <v>31.32</v>
      </c>
      <c r="E1332" s="44">
        <v>0</v>
      </c>
    </row>
    <row r="1333" spans="1:5">
      <c r="A1333" s="42" t="s">
        <v>1491</v>
      </c>
      <c r="B1333" s="42" t="s">
        <v>4569</v>
      </c>
      <c r="C1333" s="43" t="s">
        <v>1440</v>
      </c>
      <c r="D1333" s="44">
        <v>17.64</v>
      </c>
      <c r="E1333" s="44">
        <v>0</v>
      </c>
    </row>
    <row r="1334" spans="1:5">
      <c r="A1334" s="42" t="s">
        <v>6122</v>
      </c>
      <c r="B1334" s="42" t="s">
        <v>6123</v>
      </c>
      <c r="C1334" s="43" t="s">
        <v>1440</v>
      </c>
      <c r="D1334" s="44">
        <v>31.752</v>
      </c>
      <c r="E1334" s="44">
        <v>0</v>
      </c>
    </row>
    <row r="1335" spans="1:5">
      <c r="A1335" s="42" t="s">
        <v>1493</v>
      </c>
      <c r="B1335" s="42" t="s">
        <v>4571</v>
      </c>
      <c r="C1335" s="43" t="s">
        <v>1440</v>
      </c>
      <c r="D1335" s="44">
        <v>17.83</v>
      </c>
      <c r="E1335" s="44">
        <v>0</v>
      </c>
    </row>
    <row r="1336" spans="1:5">
      <c r="A1336" s="42" t="s">
        <v>6124</v>
      </c>
      <c r="B1336" s="42" t="s">
        <v>6125</v>
      </c>
      <c r="C1336" s="43" t="s">
        <v>1440</v>
      </c>
      <c r="D1336" s="44">
        <v>32.094</v>
      </c>
      <c r="E1336" s="44">
        <v>0</v>
      </c>
    </row>
    <row r="1337" spans="1:5">
      <c r="A1337" s="42" t="s">
        <v>1495</v>
      </c>
      <c r="B1337" s="42" t="s">
        <v>4574</v>
      </c>
      <c r="C1337" s="43" t="s">
        <v>1440</v>
      </c>
      <c r="D1337" s="44">
        <v>17.98</v>
      </c>
      <c r="E1337" s="44">
        <v>0</v>
      </c>
    </row>
    <row r="1338" spans="1:5">
      <c r="A1338" s="42" t="s">
        <v>6126</v>
      </c>
      <c r="B1338" s="42" t="s">
        <v>6127</v>
      </c>
      <c r="C1338" s="43" t="s">
        <v>1440</v>
      </c>
      <c r="D1338" s="44">
        <v>32.364</v>
      </c>
      <c r="E1338" s="44">
        <v>0</v>
      </c>
    </row>
    <row r="1339" spans="1:5">
      <c r="A1339" s="42" t="s">
        <v>1497</v>
      </c>
      <c r="B1339" s="42" t="s">
        <v>4579</v>
      </c>
      <c r="C1339" s="43" t="s">
        <v>1440</v>
      </c>
      <c r="D1339" s="44">
        <v>1.84</v>
      </c>
      <c r="E1339" s="44">
        <v>0</v>
      </c>
    </row>
    <row r="1340" spans="1:5">
      <c r="A1340" s="42" t="s">
        <v>6128</v>
      </c>
      <c r="B1340" s="42" t="s">
        <v>6129</v>
      </c>
      <c r="C1340" s="43" t="s">
        <v>1440</v>
      </c>
      <c r="D1340" s="44">
        <v>3.312</v>
      </c>
      <c r="E1340" s="44">
        <v>0</v>
      </c>
    </row>
    <row r="1341" spans="1:5">
      <c r="A1341" s="42" t="s">
        <v>1499</v>
      </c>
      <c r="B1341" s="42" t="s">
        <v>4581</v>
      </c>
      <c r="C1341" s="43" t="s">
        <v>1440</v>
      </c>
      <c r="D1341" s="44">
        <v>2.58</v>
      </c>
      <c r="E1341" s="44">
        <v>0</v>
      </c>
    </row>
    <row r="1342" spans="1:5">
      <c r="A1342" s="42" t="s">
        <v>4580</v>
      </c>
      <c r="B1342" s="42" t="s">
        <v>6130</v>
      </c>
      <c r="C1342" s="43" t="s">
        <v>1440</v>
      </c>
      <c r="D1342" s="44">
        <v>4.644</v>
      </c>
      <c r="E1342" s="44">
        <v>0</v>
      </c>
    </row>
    <row r="1343" spans="1:5">
      <c r="A1343" s="42" t="s">
        <v>1501</v>
      </c>
      <c r="B1343" s="42" t="s">
        <v>4584</v>
      </c>
      <c r="C1343" s="43" t="s">
        <v>1440</v>
      </c>
      <c r="D1343" s="44">
        <v>3.66</v>
      </c>
      <c r="E1343" s="44">
        <v>0</v>
      </c>
    </row>
    <row r="1344" spans="1:5">
      <c r="A1344" s="42" t="s">
        <v>6131</v>
      </c>
      <c r="B1344" s="42" t="s">
        <v>6132</v>
      </c>
      <c r="C1344" s="43" t="s">
        <v>1440</v>
      </c>
      <c r="D1344" s="44">
        <v>6.588</v>
      </c>
      <c r="E1344" s="44">
        <v>0</v>
      </c>
    </row>
    <row r="1345" spans="1:5">
      <c r="A1345" s="42" t="s">
        <v>1503</v>
      </c>
      <c r="B1345" s="42" t="s">
        <v>4585</v>
      </c>
      <c r="C1345" s="43" t="s">
        <v>1440</v>
      </c>
      <c r="D1345" s="44">
        <v>4.56</v>
      </c>
      <c r="E1345" s="44">
        <v>0</v>
      </c>
    </row>
    <row r="1346" spans="1:5">
      <c r="A1346" s="42" t="s">
        <v>6133</v>
      </c>
      <c r="B1346" s="42" t="s">
        <v>6134</v>
      </c>
      <c r="C1346" s="43" t="s">
        <v>1440</v>
      </c>
      <c r="D1346" s="44">
        <v>8.208</v>
      </c>
      <c r="E1346" s="44">
        <v>0</v>
      </c>
    </row>
    <row r="1347" spans="1:5">
      <c r="A1347" s="42" t="s">
        <v>1505</v>
      </c>
      <c r="B1347" s="42" t="s">
        <v>4586</v>
      </c>
      <c r="C1347" s="43" t="s">
        <v>1440</v>
      </c>
      <c r="D1347" s="44">
        <v>5.4</v>
      </c>
      <c r="E1347" s="44">
        <v>0</v>
      </c>
    </row>
    <row r="1348" spans="1:5">
      <c r="A1348" s="42" t="s">
        <v>6135</v>
      </c>
      <c r="B1348" s="42" t="s">
        <v>6136</v>
      </c>
      <c r="C1348" s="43" t="s">
        <v>1440</v>
      </c>
      <c r="D1348" s="44">
        <v>9.72</v>
      </c>
      <c r="E1348" s="44">
        <v>0</v>
      </c>
    </row>
    <row r="1349" spans="1:5">
      <c r="A1349" s="42" t="s">
        <v>1507</v>
      </c>
      <c r="B1349" s="42" t="s">
        <v>4588</v>
      </c>
      <c r="C1349" s="43" t="s">
        <v>1440</v>
      </c>
      <c r="D1349" s="44">
        <v>6.06</v>
      </c>
      <c r="E1349" s="44">
        <v>0</v>
      </c>
    </row>
    <row r="1350" spans="1:5">
      <c r="A1350" s="42" t="s">
        <v>6137</v>
      </c>
      <c r="B1350" s="42" t="s">
        <v>6138</v>
      </c>
      <c r="C1350" s="43" t="s">
        <v>1440</v>
      </c>
      <c r="D1350" s="44">
        <v>10.908</v>
      </c>
      <c r="E1350" s="44">
        <v>0</v>
      </c>
    </row>
    <row r="1351" spans="1:5">
      <c r="A1351" s="42" t="s">
        <v>1509</v>
      </c>
      <c r="B1351" s="42" t="s">
        <v>4592</v>
      </c>
      <c r="C1351" s="43" t="s">
        <v>1440</v>
      </c>
      <c r="D1351" s="44">
        <v>6.54</v>
      </c>
      <c r="E1351" s="44">
        <v>0</v>
      </c>
    </row>
    <row r="1352" spans="1:5">
      <c r="A1352" s="42" t="s">
        <v>6139</v>
      </c>
      <c r="B1352" s="42" t="s">
        <v>6140</v>
      </c>
      <c r="C1352" s="43" t="s">
        <v>1440</v>
      </c>
      <c r="D1352" s="44">
        <v>11.772</v>
      </c>
      <c r="E1352" s="44">
        <v>0</v>
      </c>
    </row>
    <row r="1353" spans="1:5">
      <c r="A1353" s="42" t="s">
        <v>1511</v>
      </c>
      <c r="B1353" s="42" t="s">
        <v>4597</v>
      </c>
      <c r="C1353" s="43" t="s">
        <v>1440</v>
      </c>
      <c r="D1353" s="44">
        <v>6.9</v>
      </c>
      <c r="E1353" s="44">
        <v>0</v>
      </c>
    </row>
    <row r="1354" spans="1:5">
      <c r="A1354" s="42" t="s">
        <v>6141</v>
      </c>
      <c r="B1354" s="42" t="s">
        <v>6142</v>
      </c>
      <c r="C1354" s="43" t="s">
        <v>1440</v>
      </c>
      <c r="D1354" s="44">
        <v>12.42</v>
      </c>
      <c r="E1354" s="44">
        <v>0</v>
      </c>
    </row>
    <row r="1355" spans="1:5">
      <c r="A1355" s="42" t="s">
        <v>1513</v>
      </c>
      <c r="B1355" s="42" t="s">
        <v>4601</v>
      </c>
      <c r="C1355" s="43" t="s">
        <v>1440</v>
      </c>
      <c r="D1355" s="44">
        <v>7.14</v>
      </c>
      <c r="E1355" s="44">
        <v>0</v>
      </c>
    </row>
    <row r="1356" spans="1:5">
      <c r="A1356" s="42" t="s">
        <v>6143</v>
      </c>
      <c r="B1356" s="42" t="s">
        <v>6144</v>
      </c>
      <c r="C1356" s="43" t="s">
        <v>1440</v>
      </c>
      <c r="D1356" s="44">
        <v>12.852</v>
      </c>
      <c r="E1356" s="44">
        <v>0</v>
      </c>
    </row>
    <row r="1357" spans="1:5">
      <c r="A1357" s="42" t="s">
        <v>1515</v>
      </c>
      <c r="B1357" s="42" t="s">
        <v>4610</v>
      </c>
      <c r="C1357" s="43" t="s">
        <v>1440</v>
      </c>
      <c r="D1357" s="44">
        <v>7.64</v>
      </c>
      <c r="E1357" s="44">
        <v>0</v>
      </c>
    </row>
    <row r="1358" spans="1:5">
      <c r="A1358" s="42" t="s">
        <v>6145</v>
      </c>
      <c r="B1358" s="42" t="s">
        <v>6146</v>
      </c>
      <c r="C1358" s="43" t="s">
        <v>1440</v>
      </c>
      <c r="D1358" s="44">
        <v>13.752</v>
      </c>
      <c r="E1358" s="44">
        <v>0</v>
      </c>
    </row>
    <row r="1359" spans="1:5">
      <c r="A1359" s="42" t="s">
        <v>1517</v>
      </c>
      <c r="B1359" s="42" t="s">
        <v>4616</v>
      </c>
      <c r="C1359" s="43" t="s">
        <v>1440</v>
      </c>
      <c r="D1359" s="44">
        <v>7.84</v>
      </c>
      <c r="E1359" s="44">
        <v>0</v>
      </c>
    </row>
    <row r="1360" spans="1:5">
      <c r="A1360" s="42" t="s">
        <v>6147</v>
      </c>
      <c r="B1360" s="42" t="s">
        <v>6148</v>
      </c>
      <c r="C1360" s="43" t="s">
        <v>1440</v>
      </c>
      <c r="D1360" s="44">
        <v>14.112</v>
      </c>
      <c r="E1360" s="44">
        <v>0</v>
      </c>
    </row>
    <row r="1361" spans="1:5">
      <c r="A1361" s="42" t="s">
        <v>1519</v>
      </c>
      <c r="B1361" s="42" t="s">
        <v>4622</v>
      </c>
      <c r="C1361" s="43" t="s">
        <v>1440</v>
      </c>
      <c r="D1361" s="44">
        <v>8.36</v>
      </c>
      <c r="E1361" s="44">
        <v>0</v>
      </c>
    </row>
    <row r="1362" spans="1:5">
      <c r="A1362" s="42" t="s">
        <v>6149</v>
      </c>
      <c r="B1362" s="42" t="s">
        <v>6150</v>
      </c>
      <c r="C1362" s="43" t="s">
        <v>1440</v>
      </c>
      <c r="D1362" s="44">
        <v>15.048</v>
      </c>
      <c r="E1362" s="44">
        <v>0</v>
      </c>
    </row>
    <row r="1363" spans="1:5">
      <c r="A1363" s="42" t="s">
        <v>1521</v>
      </c>
      <c r="B1363" s="42" t="s">
        <v>4629</v>
      </c>
      <c r="C1363" s="43" t="s">
        <v>1440</v>
      </c>
      <c r="D1363" s="44">
        <v>9.04</v>
      </c>
      <c r="E1363" s="44">
        <v>0</v>
      </c>
    </row>
    <row r="1364" spans="1:5">
      <c r="A1364" s="42" t="s">
        <v>6151</v>
      </c>
      <c r="B1364" s="42" t="s">
        <v>6152</v>
      </c>
      <c r="C1364" s="43" t="s">
        <v>1440</v>
      </c>
      <c r="D1364" s="44">
        <v>16.272</v>
      </c>
      <c r="E1364" s="44">
        <v>0</v>
      </c>
    </row>
    <row r="1365" spans="1:5">
      <c r="A1365" s="42" t="s">
        <v>1523</v>
      </c>
      <c r="B1365" s="42" t="s">
        <v>4636</v>
      </c>
      <c r="C1365" s="43" t="s">
        <v>1440</v>
      </c>
      <c r="D1365" s="44">
        <v>9.62</v>
      </c>
      <c r="E1365" s="44">
        <v>0</v>
      </c>
    </row>
    <row r="1366" spans="1:5">
      <c r="A1366" s="42" t="s">
        <v>6153</v>
      </c>
      <c r="B1366" s="42" t="s">
        <v>6154</v>
      </c>
      <c r="C1366" s="43" t="s">
        <v>1440</v>
      </c>
      <c r="D1366" s="44">
        <v>17.316</v>
      </c>
      <c r="E1366" s="44">
        <v>0</v>
      </c>
    </row>
    <row r="1367" spans="1:5">
      <c r="A1367" s="42" t="s">
        <v>1525</v>
      </c>
      <c r="B1367" s="42" t="s">
        <v>4643</v>
      </c>
      <c r="C1367" s="43" t="s">
        <v>1440</v>
      </c>
      <c r="D1367" s="44">
        <v>10.8</v>
      </c>
      <c r="E1367" s="44">
        <v>0</v>
      </c>
    </row>
    <row r="1368" spans="1:5">
      <c r="A1368" s="42" t="s">
        <v>6155</v>
      </c>
      <c r="B1368" s="42" t="s">
        <v>6156</v>
      </c>
      <c r="C1368" s="43" t="s">
        <v>1440</v>
      </c>
      <c r="D1368" s="44">
        <v>19.44</v>
      </c>
      <c r="E1368" s="44">
        <v>0</v>
      </c>
    </row>
    <row r="1369" spans="1:5">
      <c r="A1369" s="42" t="s">
        <v>1527</v>
      </c>
      <c r="B1369" s="42" t="s">
        <v>4650</v>
      </c>
      <c r="C1369" s="43" t="s">
        <v>1440</v>
      </c>
      <c r="D1369" s="44">
        <v>10.74</v>
      </c>
      <c r="E1369" s="44">
        <v>0</v>
      </c>
    </row>
    <row r="1370" spans="1:5">
      <c r="A1370" s="42" t="s">
        <v>6157</v>
      </c>
      <c r="B1370" s="42" t="s">
        <v>6158</v>
      </c>
      <c r="C1370" s="43" t="s">
        <v>1440</v>
      </c>
      <c r="D1370" s="44">
        <v>19.332</v>
      </c>
      <c r="E1370" s="44">
        <v>0</v>
      </c>
    </row>
    <row r="1371" spans="1:5">
      <c r="A1371" s="42" t="s">
        <v>1529</v>
      </c>
      <c r="B1371" s="42" t="s">
        <v>4657</v>
      </c>
      <c r="C1371" s="43" t="s">
        <v>1440</v>
      </c>
      <c r="D1371" s="44">
        <v>11.32</v>
      </c>
      <c r="E1371" s="44">
        <v>0</v>
      </c>
    </row>
    <row r="1372" spans="1:5">
      <c r="A1372" s="42" t="s">
        <v>6159</v>
      </c>
      <c r="B1372" s="42" t="s">
        <v>6160</v>
      </c>
      <c r="C1372" s="43" t="s">
        <v>1440</v>
      </c>
      <c r="D1372" s="44">
        <v>20.376</v>
      </c>
      <c r="E1372" s="44">
        <v>0</v>
      </c>
    </row>
    <row r="1373" spans="1:5">
      <c r="A1373" s="42" t="s">
        <v>1531</v>
      </c>
      <c r="B1373" s="42" t="s">
        <v>4664</v>
      </c>
      <c r="C1373" s="43" t="s">
        <v>1440</v>
      </c>
      <c r="D1373" s="44">
        <v>11.86</v>
      </c>
      <c r="E1373" s="44">
        <v>0</v>
      </c>
    </row>
    <row r="1374" spans="1:5">
      <c r="A1374" s="42" t="s">
        <v>6161</v>
      </c>
      <c r="B1374" s="42" t="s">
        <v>6162</v>
      </c>
      <c r="C1374" s="43" t="s">
        <v>1440</v>
      </c>
      <c r="D1374" s="44">
        <v>21.348</v>
      </c>
      <c r="E1374" s="44">
        <v>0</v>
      </c>
    </row>
    <row r="1375" spans="1:5">
      <c r="A1375" s="42" t="s">
        <v>1533</v>
      </c>
      <c r="B1375" s="42" t="s">
        <v>4671</v>
      </c>
      <c r="C1375" s="43" t="s">
        <v>1440</v>
      </c>
      <c r="D1375" s="44">
        <v>12.36</v>
      </c>
      <c r="E1375" s="44">
        <v>0</v>
      </c>
    </row>
    <row r="1376" spans="1:5">
      <c r="A1376" s="42" t="s">
        <v>6163</v>
      </c>
      <c r="B1376" s="42" t="s">
        <v>6164</v>
      </c>
      <c r="C1376" s="43" t="s">
        <v>1440</v>
      </c>
      <c r="D1376" s="44">
        <v>22.248</v>
      </c>
      <c r="E1376" s="44">
        <v>0</v>
      </c>
    </row>
    <row r="1377" spans="1:5">
      <c r="A1377" s="42" t="s">
        <v>1535</v>
      </c>
      <c r="B1377" s="42" t="s">
        <v>4682</v>
      </c>
      <c r="C1377" s="43" t="s">
        <v>1440</v>
      </c>
      <c r="D1377" s="44">
        <v>12.8</v>
      </c>
      <c r="E1377" s="44">
        <v>0</v>
      </c>
    </row>
    <row r="1378" spans="1:5">
      <c r="A1378" s="42" t="s">
        <v>6165</v>
      </c>
      <c r="B1378" s="42" t="s">
        <v>6166</v>
      </c>
      <c r="C1378" s="43" t="s">
        <v>1440</v>
      </c>
      <c r="D1378" s="44">
        <v>23.04</v>
      </c>
      <c r="E1378" s="44">
        <v>0</v>
      </c>
    </row>
    <row r="1379" spans="1:5">
      <c r="A1379" s="42" t="s">
        <v>1537</v>
      </c>
      <c r="B1379" s="42" t="s">
        <v>4694</v>
      </c>
      <c r="C1379" s="43" t="s">
        <v>1440</v>
      </c>
      <c r="D1379" s="44">
        <v>13.18</v>
      </c>
      <c r="E1379" s="44">
        <v>0</v>
      </c>
    </row>
    <row r="1380" spans="1:5">
      <c r="A1380" s="42" t="s">
        <v>6167</v>
      </c>
      <c r="B1380" s="42" t="s">
        <v>6168</v>
      </c>
      <c r="C1380" s="43" t="s">
        <v>1440</v>
      </c>
      <c r="D1380" s="44">
        <v>23.724</v>
      </c>
      <c r="E1380" s="44">
        <v>0</v>
      </c>
    </row>
    <row r="1381" spans="1:5">
      <c r="A1381" s="42" t="s">
        <v>1539</v>
      </c>
      <c r="B1381" s="42" t="s">
        <v>4705</v>
      </c>
      <c r="C1381" s="43" t="s">
        <v>1440</v>
      </c>
      <c r="D1381" s="44">
        <v>13.54</v>
      </c>
      <c r="E1381" s="44">
        <v>0</v>
      </c>
    </row>
    <row r="1382" spans="1:5">
      <c r="A1382" s="42" t="s">
        <v>6169</v>
      </c>
      <c r="B1382" s="42" t="s">
        <v>6170</v>
      </c>
      <c r="C1382" s="43" t="s">
        <v>1440</v>
      </c>
      <c r="D1382" s="44">
        <v>24.372</v>
      </c>
      <c r="E1382" s="44">
        <v>0</v>
      </c>
    </row>
    <row r="1383" spans="1:5">
      <c r="A1383" s="42" t="s">
        <v>1541</v>
      </c>
      <c r="B1383" s="42" t="s">
        <v>4717</v>
      </c>
      <c r="C1383" s="43" t="s">
        <v>1440</v>
      </c>
      <c r="D1383" s="44">
        <v>13.82</v>
      </c>
      <c r="E1383" s="44">
        <v>0</v>
      </c>
    </row>
    <row r="1384" spans="1:5">
      <c r="A1384" s="42" t="s">
        <v>6171</v>
      </c>
      <c r="B1384" s="42" t="s">
        <v>6172</v>
      </c>
      <c r="C1384" s="43" t="s">
        <v>1440</v>
      </c>
      <c r="D1384" s="44">
        <v>24.876</v>
      </c>
      <c r="E1384" s="44">
        <v>0</v>
      </c>
    </row>
    <row r="1385" spans="1:5">
      <c r="A1385" s="42" t="s">
        <v>1543</v>
      </c>
      <c r="B1385" s="42" t="s">
        <v>4726</v>
      </c>
      <c r="C1385" s="43" t="s">
        <v>1440</v>
      </c>
      <c r="D1385" s="44">
        <v>14.06</v>
      </c>
      <c r="E1385" s="44">
        <v>0</v>
      </c>
    </row>
    <row r="1386" spans="1:5">
      <c r="A1386" s="42" t="s">
        <v>6173</v>
      </c>
      <c r="B1386" s="42" t="s">
        <v>6174</v>
      </c>
      <c r="C1386" s="43" t="s">
        <v>1440</v>
      </c>
      <c r="D1386" s="44">
        <v>25.308</v>
      </c>
      <c r="E1386" s="44">
        <v>0</v>
      </c>
    </row>
    <row r="1387" spans="1:5">
      <c r="A1387" s="42" t="s">
        <v>1545</v>
      </c>
      <c r="B1387" s="42" t="s">
        <v>4733</v>
      </c>
      <c r="C1387" s="43" t="s">
        <v>1440</v>
      </c>
      <c r="D1387" s="44">
        <v>14.24</v>
      </c>
      <c r="E1387" s="44">
        <v>0</v>
      </c>
    </row>
    <row r="1388" spans="1:5">
      <c r="A1388" s="42" t="s">
        <v>6175</v>
      </c>
      <c r="B1388" s="42" t="s">
        <v>6176</v>
      </c>
      <c r="C1388" s="43" t="s">
        <v>1440</v>
      </c>
      <c r="D1388" s="44">
        <v>25.632</v>
      </c>
      <c r="E1388" s="44">
        <v>0</v>
      </c>
    </row>
    <row r="1389" spans="1:5">
      <c r="A1389" s="42" t="s">
        <v>1547</v>
      </c>
      <c r="B1389" s="42" t="s">
        <v>4742</v>
      </c>
      <c r="C1389" s="43" t="s">
        <v>1440</v>
      </c>
      <c r="D1389" s="44">
        <v>14.5</v>
      </c>
      <c r="E1389" s="44">
        <v>0</v>
      </c>
    </row>
    <row r="1390" spans="1:5">
      <c r="A1390" s="42" t="s">
        <v>6177</v>
      </c>
      <c r="B1390" s="42" t="s">
        <v>6178</v>
      </c>
      <c r="C1390" s="43" t="s">
        <v>1440</v>
      </c>
      <c r="D1390" s="44">
        <v>26.1</v>
      </c>
      <c r="E1390" s="44">
        <v>0</v>
      </c>
    </row>
    <row r="1391" spans="1:5">
      <c r="A1391" s="42" t="s">
        <v>1549</v>
      </c>
      <c r="B1391" s="42" t="s">
        <v>4751</v>
      </c>
      <c r="C1391" s="43" t="s">
        <v>1440</v>
      </c>
      <c r="D1391" s="44">
        <v>14.7</v>
      </c>
      <c r="E1391" s="44">
        <v>0</v>
      </c>
    </row>
    <row r="1392" spans="1:5">
      <c r="A1392" s="42" t="s">
        <v>6179</v>
      </c>
      <c r="B1392" s="42" t="s">
        <v>6180</v>
      </c>
      <c r="C1392" s="43" t="s">
        <v>1440</v>
      </c>
      <c r="D1392" s="44">
        <v>26.46</v>
      </c>
      <c r="E1392" s="44">
        <v>0</v>
      </c>
    </row>
    <row r="1393" spans="1:5">
      <c r="A1393" s="42" t="s">
        <v>1551</v>
      </c>
      <c r="B1393" s="42" t="s">
        <v>4759</v>
      </c>
      <c r="C1393" s="43" t="s">
        <v>1440</v>
      </c>
      <c r="D1393" s="44">
        <v>14.86</v>
      </c>
      <c r="E1393" s="44">
        <v>0</v>
      </c>
    </row>
    <row r="1394" spans="1:5">
      <c r="A1394" s="42" t="s">
        <v>6181</v>
      </c>
      <c r="B1394" s="42" t="s">
        <v>6182</v>
      </c>
      <c r="C1394" s="43" t="s">
        <v>1440</v>
      </c>
      <c r="D1394" s="44">
        <v>26.748</v>
      </c>
      <c r="E1394" s="44">
        <v>0</v>
      </c>
    </row>
    <row r="1395" spans="1:5">
      <c r="A1395" s="42" t="s">
        <v>1553</v>
      </c>
      <c r="B1395" s="42" t="s">
        <v>4767</v>
      </c>
      <c r="C1395" s="43" t="s">
        <v>1440</v>
      </c>
      <c r="D1395" s="44">
        <v>14.98</v>
      </c>
      <c r="E1395" s="44">
        <v>0</v>
      </c>
    </row>
    <row r="1396" spans="1:5">
      <c r="A1396" s="42" t="s">
        <v>6183</v>
      </c>
      <c r="B1396" s="42" t="s">
        <v>6184</v>
      </c>
      <c r="C1396" s="43" t="s">
        <v>1440</v>
      </c>
      <c r="D1396" s="44">
        <v>26.964</v>
      </c>
      <c r="E1396" s="44">
        <v>0</v>
      </c>
    </row>
    <row r="1397" spans="1:5">
      <c r="A1397" s="42" t="s">
        <v>1555</v>
      </c>
      <c r="B1397" s="42" t="s">
        <v>4775</v>
      </c>
      <c r="C1397" s="43" t="s">
        <v>1557</v>
      </c>
      <c r="D1397" s="44">
        <v>0.26</v>
      </c>
      <c r="E1397" s="44">
        <v>0</v>
      </c>
    </row>
    <row r="1398" spans="1:5">
      <c r="A1398" s="42" t="s">
        <v>1558</v>
      </c>
      <c r="B1398" s="42" t="s">
        <v>4783</v>
      </c>
      <c r="C1398" s="43" t="s">
        <v>1557</v>
      </c>
      <c r="D1398" s="44">
        <v>0.5</v>
      </c>
      <c r="E1398" s="44">
        <v>0</v>
      </c>
    </row>
    <row r="1399" spans="1:5">
      <c r="A1399" s="42" t="s">
        <v>1560</v>
      </c>
      <c r="B1399" s="42" t="s">
        <v>4792</v>
      </c>
      <c r="C1399" s="43" t="s">
        <v>1557</v>
      </c>
      <c r="D1399" s="44">
        <v>0.92</v>
      </c>
      <c r="E1399" s="44">
        <v>0</v>
      </c>
    </row>
    <row r="1400" spans="1:5">
      <c r="A1400" s="42" t="s">
        <v>1562</v>
      </c>
      <c r="B1400" s="42" t="s">
        <v>4801</v>
      </c>
      <c r="C1400" s="43" t="s">
        <v>1557</v>
      </c>
      <c r="D1400" s="44">
        <v>1.29</v>
      </c>
      <c r="E1400" s="44">
        <v>0</v>
      </c>
    </row>
    <row r="1401" spans="1:5">
      <c r="A1401" s="42" t="s">
        <v>1564</v>
      </c>
      <c r="B1401" s="42" t="s">
        <v>4810</v>
      </c>
      <c r="C1401" s="43" t="s">
        <v>1557</v>
      </c>
      <c r="D1401" s="44">
        <v>1.83</v>
      </c>
      <c r="E1401" s="44">
        <v>0</v>
      </c>
    </row>
    <row r="1402" spans="1:5">
      <c r="A1402" s="42" t="s">
        <v>1566</v>
      </c>
      <c r="B1402" s="42" t="s">
        <v>4820</v>
      </c>
      <c r="C1402" s="43" t="s">
        <v>1557</v>
      </c>
      <c r="D1402" s="44">
        <v>2.28</v>
      </c>
      <c r="E1402" s="44">
        <v>0</v>
      </c>
    </row>
    <row r="1403" spans="1:5">
      <c r="A1403" s="42" t="s">
        <v>1568</v>
      </c>
      <c r="B1403" s="42" t="s">
        <v>4828</v>
      </c>
      <c r="C1403" s="43" t="s">
        <v>1557</v>
      </c>
      <c r="D1403" s="44">
        <v>2.7</v>
      </c>
      <c r="E1403" s="44">
        <v>0</v>
      </c>
    </row>
    <row r="1404" spans="1:5">
      <c r="A1404" s="42" t="s">
        <v>1570</v>
      </c>
      <c r="B1404" s="42" t="s">
        <v>4834</v>
      </c>
      <c r="C1404" s="43" t="s">
        <v>1557</v>
      </c>
      <c r="D1404" s="44">
        <v>3.03</v>
      </c>
      <c r="E1404" s="44">
        <v>0</v>
      </c>
    </row>
    <row r="1405" spans="1:5">
      <c r="A1405" s="42" t="s">
        <v>1572</v>
      </c>
      <c r="B1405" s="42" t="s">
        <v>4840</v>
      </c>
      <c r="C1405" s="43" t="s">
        <v>1557</v>
      </c>
      <c r="D1405" s="44">
        <v>3.27</v>
      </c>
      <c r="E1405" s="44">
        <v>0</v>
      </c>
    </row>
    <row r="1406" spans="1:5">
      <c r="A1406" s="42" t="s">
        <v>1574</v>
      </c>
      <c r="B1406" s="42" t="s">
        <v>4847</v>
      </c>
      <c r="C1406" s="43" t="s">
        <v>1557</v>
      </c>
      <c r="D1406" s="44">
        <v>3.45</v>
      </c>
      <c r="E1406" s="44">
        <v>0</v>
      </c>
    </row>
    <row r="1407" spans="1:5">
      <c r="A1407" s="42" t="s">
        <v>1576</v>
      </c>
      <c r="B1407" s="42" t="s">
        <v>4853</v>
      </c>
      <c r="C1407" s="43" t="s">
        <v>1557</v>
      </c>
      <c r="D1407" s="44">
        <v>3.57</v>
      </c>
      <c r="E1407" s="44">
        <v>0</v>
      </c>
    </row>
    <row r="1408" spans="1:5">
      <c r="A1408" s="42" t="s">
        <v>1578</v>
      </c>
      <c r="B1408" s="42" t="s">
        <v>4859</v>
      </c>
      <c r="C1408" s="43" t="s">
        <v>1557</v>
      </c>
      <c r="D1408" s="44">
        <v>3.82</v>
      </c>
      <c r="E1408" s="44">
        <v>0</v>
      </c>
    </row>
    <row r="1409" spans="1:5">
      <c r="A1409" s="42" t="s">
        <v>1580</v>
      </c>
      <c r="B1409" s="42" t="s">
        <v>4865</v>
      </c>
      <c r="C1409" s="43" t="s">
        <v>1557</v>
      </c>
      <c r="D1409" s="44">
        <v>3.92</v>
      </c>
      <c r="E1409" s="44">
        <v>0</v>
      </c>
    </row>
    <row r="1410" spans="1:5">
      <c r="A1410" s="42" t="s">
        <v>1582</v>
      </c>
      <c r="B1410" s="42" t="s">
        <v>4872</v>
      </c>
      <c r="C1410" s="43" t="s">
        <v>1557</v>
      </c>
      <c r="D1410" s="44">
        <v>4.18</v>
      </c>
      <c r="E1410" s="44">
        <v>0</v>
      </c>
    </row>
    <row r="1411" spans="1:5">
      <c r="A1411" s="42" t="s">
        <v>1584</v>
      </c>
      <c r="B1411" s="42" t="s">
        <v>4878</v>
      </c>
      <c r="C1411" s="43" t="s">
        <v>1557</v>
      </c>
      <c r="D1411" s="44">
        <v>4.52</v>
      </c>
      <c r="E1411" s="44">
        <v>0</v>
      </c>
    </row>
    <row r="1412" spans="1:5">
      <c r="A1412" s="42" t="s">
        <v>1586</v>
      </c>
      <c r="B1412" s="42" t="s">
        <v>4885</v>
      </c>
      <c r="C1412" s="43" t="s">
        <v>1557</v>
      </c>
      <c r="D1412" s="44">
        <v>4.81</v>
      </c>
      <c r="E1412" s="44">
        <v>0</v>
      </c>
    </row>
    <row r="1413" spans="1:5">
      <c r="A1413" s="42" t="s">
        <v>1588</v>
      </c>
      <c r="B1413" s="42" t="s">
        <v>4892</v>
      </c>
      <c r="C1413" s="43" t="s">
        <v>1557</v>
      </c>
      <c r="D1413" s="44">
        <v>5.04</v>
      </c>
      <c r="E1413" s="44">
        <v>0</v>
      </c>
    </row>
    <row r="1414" spans="1:5">
      <c r="A1414" s="42" t="s">
        <v>1590</v>
      </c>
      <c r="B1414" s="42" t="s">
        <v>4899</v>
      </c>
      <c r="C1414" s="43" t="s">
        <v>1557</v>
      </c>
      <c r="D1414" s="44">
        <v>5.37</v>
      </c>
      <c r="E1414" s="44">
        <v>0</v>
      </c>
    </row>
    <row r="1415" spans="1:5">
      <c r="A1415" s="42" t="s">
        <v>1592</v>
      </c>
      <c r="B1415" s="42" t="s">
        <v>4905</v>
      </c>
      <c r="C1415" s="43" t="s">
        <v>1557</v>
      </c>
      <c r="D1415" s="44">
        <v>5.66</v>
      </c>
      <c r="E1415" s="44">
        <v>0</v>
      </c>
    </row>
    <row r="1416" spans="1:5">
      <c r="A1416" s="42" t="s">
        <v>1594</v>
      </c>
      <c r="B1416" s="42" t="s">
        <v>4912</v>
      </c>
      <c r="C1416" s="43" t="s">
        <v>1557</v>
      </c>
      <c r="D1416" s="44">
        <v>5.93</v>
      </c>
      <c r="E1416" s="44">
        <v>0</v>
      </c>
    </row>
    <row r="1417" spans="1:5">
      <c r="A1417" s="42" t="s">
        <v>1596</v>
      </c>
      <c r="B1417" s="42" t="s">
        <v>4919</v>
      </c>
      <c r="C1417" s="43" t="s">
        <v>1557</v>
      </c>
      <c r="D1417" s="44">
        <v>6.18</v>
      </c>
      <c r="E1417" s="44">
        <v>0</v>
      </c>
    </row>
    <row r="1418" spans="1:5">
      <c r="A1418" s="42" t="s">
        <v>1598</v>
      </c>
      <c r="B1418" s="42" t="s">
        <v>4926</v>
      </c>
      <c r="C1418" s="43" t="s">
        <v>1557</v>
      </c>
      <c r="D1418" s="44">
        <v>6.4</v>
      </c>
      <c r="E1418" s="44">
        <v>0</v>
      </c>
    </row>
    <row r="1419" spans="1:5">
      <c r="A1419" s="42" t="s">
        <v>1600</v>
      </c>
      <c r="B1419" s="42" t="s">
        <v>4932</v>
      </c>
      <c r="C1419" s="43" t="s">
        <v>1557</v>
      </c>
      <c r="D1419" s="44">
        <v>6.59</v>
      </c>
      <c r="E1419" s="44">
        <v>0</v>
      </c>
    </row>
    <row r="1420" spans="1:5">
      <c r="A1420" s="42" t="s">
        <v>1602</v>
      </c>
      <c r="B1420" s="42" t="s">
        <v>4939</v>
      </c>
      <c r="C1420" s="43" t="s">
        <v>1557</v>
      </c>
      <c r="D1420" s="44">
        <v>6.77</v>
      </c>
      <c r="E1420" s="44">
        <v>0</v>
      </c>
    </row>
    <row r="1421" spans="1:5">
      <c r="A1421" s="42" t="s">
        <v>1604</v>
      </c>
      <c r="B1421" s="42" t="s">
        <v>4946</v>
      </c>
      <c r="C1421" s="43" t="s">
        <v>1557</v>
      </c>
      <c r="D1421" s="44">
        <v>6.91</v>
      </c>
      <c r="E1421" s="44">
        <v>0</v>
      </c>
    </row>
    <row r="1422" spans="1:5">
      <c r="A1422" s="42" t="s">
        <v>1606</v>
      </c>
      <c r="B1422" s="42" t="s">
        <v>4953</v>
      </c>
      <c r="C1422" s="43" t="s">
        <v>1557</v>
      </c>
      <c r="D1422" s="44">
        <v>7.03</v>
      </c>
      <c r="E1422" s="44">
        <v>0</v>
      </c>
    </row>
    <row r="1423" spans="1:5">
      <c r="A1423" s="42" t="s">
        <v>1608</v>
      </c>
      <c r="B1423" s="42" t="s">
        <v>4959</v>
      </c>
      <c r="C1423" s="43" t="s">
        <v>1557</v>
      </c>
      <c r="D1423" s="44">
        <v>7.12</v>
      </c>
      <c r="E1423" s="44">
        <v>0</v>
      </c>
    </row>
    <row r="1424" spans="1:5">
      <c r="A1424" s="42" t="s">
        <v>1610</v>
      </c>
      <c r="B1424" s="42" t="s">
        <v>4966</v>
      </c>
      <c r="C1424" s="43" t="s">
        <v>1557</v>
      </c>
      <c r="D1424" s="44">
        <v>7.25</v>
      </c>
      <c r="E1424" s="44">
        <v>0</v>
      </c>
    </row>
    <row r="1425" spans="1:5">
      <c r="A1425" s="42" t="s">
        <v>1612</v>
      </c>
      <c r="B1425" s="42" t="s">
        <v>4973</v>
      </c>
      <c r="C1425" s="43" t="s">
        <v>1557</v>
      </c>
      <c r="D1425" s="44">
        <v>7.35</v>
      </c>
      <c r="E1425" s="44">
        <v>0</v>
      </c>
    </row>
    <row r="1426" spans="1:5">
      <c r="A1426" s="42" t="s">
        <v>1614</v>
      </c>
      <c r="B1426" s="42" t="s">
        <v>4980</v>
      </c>
      <c r="C1426" s="43" t="s">
        <v>1557</v>
      </c>
      <c r="D1426" s="44">
        <v>7.43</v>
      </c>
      <c r="E1426" s="44">
        <v>0</v>
      </c>
    </row>
    <row r="1427" spans="1:5">
      <c r="A1427" s="42" t="s">
        <v>1616</v>
      </c>
      <c r="B1427" s="42" t="s">
        <v>4986</v>
      </c>
      <c r="C1427" s="43" t="s">
        <v>1557</v>
      </c>
      <c r="D1427" s="44">
        <v>7.49</v>
      </c>
      <c r="E1427" s="44">
        <v>0</v>
      </c>
    </row>
    <row r="1428" spans="1:5">
      <c r="A1428" s="42" t="s">
        <v>1618</v>
      </c>
      <c r="B1428" s="42" t="s">
        <v>4993</v>
      </c>
      <c r="C1428" s="43" t="s">
        <v>1620</v>
      </c>
      <c r="D1428" s="44">
        <v>0.3</v>
      </c>
      <c r="E1428" s="44">
        <v>0</v>
      </c>
    </row>
    <row r="1429" spans="1:5">
      <c r="A1429" s="42" t="s">
        <v>1621</v>
      </c>
      <c r="B1429" s="42" t="s">
        <v>4998</v>
      </c>
      <c r="C1429" s="43" t="s">
        <v>1620</v>
      </c>
      <c r="D1429" s="44">
        <v>0.45</v>
      </c>
      <c r="E1429" s="44">
        <v>0</v>
      </c>
    </row>
    <row r="1430" spans="1:5">
      <c r="A1430" s="42" t="s">
        <v>1623</v>
      </c>
      <c r="B1430" s="42" t="s">
        <v>5003</v>
      </c>
      <c r="C1430" s="43" t="s">
        <v>1620</v>
      </c>
      <c r="D1430" s="44">
        <v>0.6</v>
      </c>
      <c r="E1430" s="44">
        <v>0</v>
      </c>
    </row>
    <row r="1431" spans="1:5">
      <c r="A1431" s="42" t="s">
        <v>1625</v>
      </c>
      <c r="B1431" s="42" t="s">
        <v>5008</v>
      </c>
      <c r="C1431" s="43" t="s">
        <v>1620</v>
      </c>
      <c r="D1431" s="44">
        <v>0.75</v>
      </c>
      <c r="E1431" s="44">
        <v>0</v>
      </c>
    </row>
    <row r="1432" spans="1:5">
      <c r="A1432" s="42" t="s">
        <v>1627</v>
      </c>
      <c r="B1432" s="42" t="s">
        <v>5012</v>
      </c>
      <c r="C1432" s="43" t="s">
        <v>1620</v>
      </c>
      <c r="D1432" s="44">
        <v>0.85</v>
      </c>
      <c r="E1432" s="44">
        <v>0</v>
      </c>
    </row>
    <row r="1433" spans="1:5">
      <c r="A1433" s="42" t="s">
        <v>1629</v>
      </c>
      <c r="B1433" s="42" t="s">
        <v>5017</v>
      </c>
      <c r="C1433" s="43" t="s">
        <v>1620</v>
      </c>
      <c r="D1433" s="44">
        <v>0.93</v>
      </c>
      <c r="E1433" s="44">
        <v>0</v>
      </c>
    </row>
    <row r="1434" spans="1:5">
      <c r="A1434" s="42" t="s">
        <v>1631</v>
      </c>
      <c r="B1434" s="42" t="s">
        <v>5022</v>
      </c>
      <c r="C1434" s="43" t="s">
        <v>1620</v>
      </c>
      <c r="D1434" s="44">
        <v>1</v>
      </c>
      <c r="E1434" s="44">
        <v>0</v>
      </c>
    </row>
    <row r="1435" spans="1:5">
      <c r="A1435" s="42" t="s">
        <v>1633</v>
      </c>
      <c r="B1435" s="42" t="s">
        <v>5027</v>
      </c>
      <c r="C1435" s="43" t="s">
        <v>1620</v>
      </c>
      <c r="D1435" s="44">
        <v>0.1</v>
      </c>
      <c r="E1435" s="44">
        <v>0</v>
      </c>
    </row>
    <row r="1436" spans="1:5">
      <c r="A1436" s="42" t="s">
        <v>1635</v>
      </c>
      <c r="B1436" s="42" t="s">
        <v>6185</v>
      </c>
      <c r="C1436" s="43" t="s">
        <v>1637</v>
      </c>
      <c r="D1436" s="44">
        <v>1.2</v>
      </c>
      <c r="E1436" s="44">
        <v>0</v>
      </c>
    </row>
    <row r="1437" spans="1:5">
      <c r="A1437" s="42" t="s">
        <v>1638</v>
      </c>
      <c r="B1437" s="42" t="s">
        <v>6186</v>
      </c>
      <c r="C1437" s="43" t="s">
        <v>1637</v>
      </c>
      <c r="D1437" s="44">
        <v>1.35</v>
      </c>
      <c r="E1437" s="44">
        <v>0</v>
      </c>
    </row>
    <row r="1438" spans="1:5">
      <c r="A1438" s="42" t="s">
        <v>1640</v>
      </c>
      <c r="B1438" s="42" t="s">
        <v>6187</v>
      </c>
      <c r="C1438" s="43" t="s">
        <v>1637</v>
      </c>
      <c r="D1438" s="44">
        <v>1.1</v>
      </c>
      <c r="E1438" s="44">
        <v>0</v>
      </c>
    </row>
    <row r="1439" spans="1:5">
      <c r="A1439" s="42" t="s">
        <v>1642</v>
      </c>
      <c r="B1439" s="42" t="s">
        <v>6188</v>
      </c>
      <c r="C1439" s="43" t="s">
        <v>1637</v>
      </c>
      <c r="D1439" s="44">
        <v>0.66</v>
      </c>
      <c r="E1439" s="44">
        <v>0</v>
      </c>
    </row>
    <row r="1440" spans="1:5">
      <c r="A1440" s="42" t="s">
        <v>1644</v>
      </c>
      <c r="B1440" s="42" t="s">
        <v>6189</v>
      </c>
      <c r="C1440" s="43" t="s">
        <v>1637</v>
      </c>
      <c r="D1440" s="44">
        <v>1.4</v>
      </c>
      <c r="E1440" s="44">
        <v>0</v>
      </c>
    </row>
    <row r="1441" spans="1:5">
      <c r="A1441" s="42" t="s">
        <v>1646</v>
      </c>
      <c r="B1441" s="42" t="s">
        <v>6190</v>
      </c>
      <c r="C1441" s="43" t="s">
        <v>1637</v>
      </c>
      <c r="D1441" s="44">
        <v>0.84</v>
      </c>
      <c r="E1441" s="44">
        <v>0</v>
      </c>
    </row>
    <row r="1442" spans="1:5">
      <c r="A1442" s="42" t="s">
        <v>1648</v>
      </c>
      <c r="B1442" s="42" t="s">
        <v>6191</v>
      </c>
      <c r="C1442" s="43" t="s">
        <v>1637</v>
      </c>
      <c r="D1442" s="44">
        <v>3.5</v>
      </c>
      <c r="E1442" s="44">
        <v>0</v>
      </c>
    </row>
    <row r="1443" spans="1:5">
      <c r="A1443" s="42" t="s">
        <v>1650</v>
      </c>
      <c r="B1443" s="42" t="s">
        <v>6192</v>
      </c>
      <c r="C1443" s="43" t="s">
        <v>1637</v>
      </c>
      <c r="D1443" s="44">
        <v>4</v>
      </c>
      <c r="E1443" s="44">
        <v>0</v>
      </c>
    </row>
    <row r="1444" spans="1:5">
      <c r="A1444" s="42" t="s">
        <v>1652</v>
      </c>
      <c r="B1444" s="42" t="s">
        <v>6193</v>
      </c>
      <c r="C1444" s="43" t="s">
        <v>592</v>
      </c>
      <c r="D1444" s="44">
        <v>0.06</v>
      </c>
      <c r="E1444" s="44">
        <v>0</v>
      </c>
    </row>
    <row r="1445" spans="1:5">
      <c r="A1445" s="42" t="s">
        <v>1654</v>
      </c>
      <c r="B1445" s="42" t="s">
        <v>6194</v>
      </c>
      <c r="C1445" s="43" t="s">
        <v>592</v>
      </c>
      <c r="D1445" s="44">
        <v>0.08</v>
      </c>
      <c r="E1445" s="44">
        <v>0</v>
      </c>
    </row>
    <row r="1446" spans="1:5">
      <c r="A1446" s="42" t="s">
        <v>1656</v>
      </c>
      <c r="B1446" s="42" t="s">
        <v>6195</v>
      </c>
      <c r="C1446" s="43" t="s">
        <v>1637</v>
      </c>
      <c r="D1446" s="44">
        <v>1.13</v>
      </c>
      <c r="E1446" s="44">
        <v>0</v>
      </c>
    </row>
    <row r="1447" spans="1:5">
      <c r="A1447" s="42" t="s">
        <v>1658</v>
      </c>
      <c r="B1447" s="42" t="s">
        <v>6196</v>
      </c>
      <c r="C1447" s="43" t="s">
        <v>1637</v>
      </c>
      <c r="D1447" s="44">
        <v>1.5</v>
      </c>
      <c r="E1447" s="44">
        <v>0</v>
      </c>
    </row>
    <row r="1448" spans="1:5">
      <c r="A1448" s="42" t="s">
        <v>1660</v>
      </c>
      <c r="B1448" s="42" t="s">
        <v>6197</v>
      </c>
      <c r="C1448" s="43" t="s">
        <v>592</v>
      </c>
      <c r="D1448" s="44">
        <v>3.12</v>
      </c>
      <c r="E1448" s="44">
        <v>0</v>
      </c>
    </row>
    <row r="1449" spans="1:5">
      <c r="A1449" s="42" t="s">
        <v>6198</v>
      </c>
      <c r="B1449" s="42" t="s">
        <v>6199</v>
      </c>
      <c r="C1449" s="43" t="s">
        <v>6200</v>
      </c>
      <c r="D1449" s="44">
        <v>0.6</v>
      </c>
      <c r="E1449" s="44">
        <v>0</v>
      </c>
    </row>
    <row r="1450" spans="1:5">
      <c r="A1450" s="42" t="s">
        <v>1662</v>
      </c>
      <c r="B1450" s="42" t="s">
        <v>6201</v>
      </c>
      <c r="C1450" s="43" t="s">
        <v>592</v>
      </c>
      <c r="D1450" s="44">
        <v>6.08</v>
      </c>
      <c r="E1450" s="44">
        <v>0</v>
      </c>
    </row>
    <row r="1451" spans="1:5">
      <c r="A1451" s="42" t="s">
        <v>6202</v>
      </c>
      <c r="B1451" s="42" t="s">
        <v>6203</v>
      </c>
      <c r="C1451" s="43" t="s">
        <v>6200</v>
      </c>
      <c r="D1451" s="44">
        <v>0.6</v>
      </c>
      <c r="E1451" s="44">
        <v>0</v>
      </c>
    </row>
    <row r="1452" spans="1:5">
      <c r="A1452" s="42" t="s">
        <v>1664</v>
      </c>
      <c r="B1452" s="42" t="s">
        <v>6204</v>
      </c>
      <c r="C1452" s="43" t="s">
        <v>592</v>
      </c>
      <c r="D1452" s="44">
        <v>9.12</v>
      </c>
      <c r="E1452" s="44">
        <v>0</v>
      </c>
    </row>
    <row r="1453" spans="1:5">
      <c r="A1453" s="42" t="s">
        <v>6205</v>
      </c>
      <c r="B1453" s="42" t="s">
        <v>6206</v>
      </c>
      <c r="C1453" s="43" t="s">
        <v>6200</v>
      </c>
      <c r="D1453" s="44">
        <v>0.6</v>
      </c>
      <c r="E1453" s="44">
        <v>0</v>
      </c>
    </row>
    <row r="1454" spans="1:5">
      <c r="A1454" s="42" t="s">
        <v>1666</v>
      </c>
      <c r="B1454" s="42" t="s">
        <v>6207</v>
      </c>
      <c r="C1454" s="43" t="s">
        <v>592</v>
      </c>
      <c r="D1454" s="44">
        <v>11.52</v>
      </c>
      <c r="E1454" s="44">
        <v>0</v>
      </c>
    </row>
    <row r="1455" spans="1:5">
      <c r="A1455" s="42" t="s">
        <v>6208</v>
      </c>
      <c r="B1455" s="42" t="s">
        <v>6209</v>
      </c>
      <c r="C1455" s="43" t="s">
        <v>6200</v>
      </c>
      <c r="D1455" s="44">
        <v>0.6</v>
      </c>
      <c r="E1455" s="44">
        <v>0</v>
      </c>
    </row>
    <row r="1456" spans="1:5">
      <c r="A1456" s="42" t="s">
        <v>1668</v>
      </c>
      <c r="B1456" s="42" t="s">
        <v>6210</v>
      </c>
      <c r="C1456" s="43" t="s">
        <v>592</v>
      </c>
      <c r="D1456" s="44">
        <v>16.32</v>
      </c>
      <c r="E1456" s="44">
        <v>0</v>
      </c>
    </row>
    <row r="1457" spans="1:5">
      <c r="A1457" s="42" t="s">
        <v>6211</v>
      </c>
      <c r="B1457" s="42" t="s">
        <v>6212</v>
      </c>
      <c r="C1457" s="43" t="s">
        <v>6200</v>
      </c>
      <c r="D1457" s="44">
        <v>0.6</v>
      </c>
      <c r="E1457" s="44">
        <v>0</v>
      </c>
    </row>
    <row r="1458" spans="1:5">
      <c r="A1458" s="42" t="s">
        <v>1670</v>
      </c>
      <c r="B1458" s="42" t="s">
        <v>6213</v>
      </c>
      <c r="C1458" s="43" t="s">
        <v>592</v>
      </c>
      <c r="D1458" s="44">
        <v>21.12</v>
      </c>
      <c r="E1458" s="44">
        <v>0</v>
      </c>
    </row>
    <row r="1459" spans="1:5">
      <c r="A1459" s="42" t="s">
        <v>6214</v>
      </c>
      <c r="B1459" s="42" t="s">
        <v>6215</v>
      </c>
      <c r="C1459" s="43" t="s">
        <v>6200</v>
      </c>
      <c r="D1459" s="44">
        <v>0.6</v>
      </c>
      <c r="E1459" s="44">
        <v>0</v>
      </c>
    </row>
    <row r="1460" spans="1:5">
      <c r="A1460" s="42" t="s">
        <v>1672</v>
      </c>
      <c r="B1460" s="42" t="s">
        <v>6216</v>
      </c>
      <c r="C1460" s="43" t="s">
        <v>592</v>
      </c>
      <c r="D1460" s="44">
        <v>30.72</v>
      </c>
      <c r="E1460" s="44">
        <v>0</v>
      </c>
    </row>
    <row r="1461" spans="1:5">
      <c r="A1461" s="42" t="s">
        <v>6217</v>
      </c>
      <c r="B1461" s="42" t="s">
        <v>6218</v>
      </c>
      <c r="C1461" s="43" t="s">
        <v>6200</v>
      </c>
      <c r="D1461" s="44">
        <v>0.6</v>
      </c>
      <c r="E1461" s="44">
        <v>0</v>
      </c>
    </row>
    <row r="1462" spans="1:5">
      <c r="A1462" s="42" t="s">
        <v>1674</v>
      </c>
      <c r="B1462" s="42" t="s">
        <v>6219</v>
      </c>
      <c r="C1462" s="43" t="s">
        <v>592</v>
      </c>
      <c r="D1462" s="44">
        <v>1.55</v>
      </c>
      <c r="E1462" s="44">
        <v>0</v>
      </c>
    </row>
    <row r="1463" spans="1:5">
      <c r="A1463" s="42" t="s">
        <v>6220</v>
      </c>
      <c r="B1463" s="42" t="s">
        <v>6221</v>
      </c>
      <c r="C1463" s="43" t="s">
        <v>6200</v>
      </c>
      <c r="D1463" s="44">
        <v>0.6</v>
      </c>
      <c r="E1463" s="44">
        <v>0</v>
      </c>
    </row>
    <row r="1464" spans="1:5">
      <c r="A1464" s="42" t="s">
        <v>1676</v>
      </c>
      <c r="B1464" s="42" t="s">
        <v>6222</v>
      </c>
      <c r="C1464" s="43" t="s">
        <v>592</v>
      </c>
      <c r="D1464" s="44">
        <v>2.6</v>
      </c>
      <c r="E1464" s="44">
        <v>0</v>
      </c>
    </row>
    <row r="1465" spans="1:5">
      <c r="A1465" s="42" t="s">
        <v>6223</v>
      </c>
      <c r="B1465" s="42" t="s">
        <v>6224</v>
      </c>
      <c r="C1465" s="43" t="s">
        <v>6200</v>
      </c>
      <c r="D1465" s="44">
        <v>0.6</v>
      </c>
      <c r="E1465" s="44">
        <v>0</v>
      </c>
    </row>
    <row r="1466" spans="1:5">
      <c r="A1466" s="42" t="s">
        <v>1678</v>
      </c>
      <c r="B1466" s="42" t="s">
        <v>6225</v>
      </c>
      <c r="C1466" s="43" t="s">
        <v>592</v>
      </c>
      <c r="D1466" s="44">
        <v>3.8</v>
      </c>
      <c r="E1466" s="44">
        <v>0</v>
      </c>
    </row>
    <row r="1467" spans="1:5">
      <c r="A1467" s="42" t="s">
        <v>6226</v>
      </c>
      <c r="B1467" s="42" t="s">
        <v>6227</v>
      </c>
      <c r="C1467" s="43" t="s">
        <v>6200</v>
      </c>
      <c r="D1467" s="44">
        <v>0.6</v>
      </c>
      <c r="E1467" s="44">
        <v>0</v>
      </c>
    </row>
    <row r="1468" spans="1:5">
      <c r="A1468" s="42" t="s">
        <v>1680</v>
      </c>
      <c r="B1468" s="42" t="s">
        <v>6228</v>
      </c>
      <c r="C1468" s="43" t="s">
        <v>592</v>
      </c>
      <c r="D1468" s="44">
        <v>5.2</v>
      </c>
      <c r="E1468" s="44">
        <v>0</v>
      </c>
    </row>
    <row r="1469" spans="1:5">
      <c r="A1469" s="42" t="s">
        <v>6229</v>
      </c>
      <c r="B1469" s="42" t="s">
        <v>6230</v>
      </c>
      <c r="C1469" s="43" t="s">
        <v>6200</v>
      </c>
      <c r="D1469" s="44">
        <v>0.6</v>
      </c>
      <c r="E1469" s="44">
        <v>0</v>
      </c>
    </row>
    <row r="1470" spans="1:5">
      <c r="A1470" s="42" t="s">
        <v>1682</v>
      </c>
      <c r="B1470" s="42" t="s">
        <v>6231</v>
      </c>
      <c r="C1470" s="43" t="s">
        <v>592</v>
      </c>
      <c r="D1470" s="44">
        <v>7.6</v>
      </c>
      <c r="E1470" s="44">
        <v>0</v>
      </c>
    </row>
    <row r="1471" spans="1:5">
      <c r="A1471" s="42" t="s">
        <v>6232</v>
      </c>
      <c r="B1471" s="42" t="s">
        <v>6233</v>
      </c>
      <c r="C1471" s="43" t="s">
        <v>6200</v>
      </c>
      <c r="D1471" s="44">
        <v>0.6</v>
      </c>
      <c r="E1471" s="44">
        <v>0</v>
      </c>
    </row>
    <row r="1472" spans="1:5">
      <c r="A1472" s="42" t="s">
        <v>1684</v>
      </c>
      <c r="B1472" s="42" t="s">
        <v>6234</v>
      </c>
      <c r="C1472" s="43" t="s">
        <v>592</v>
      </c>
      <c r="D1472" s="44">
        <v>10.4</v>
      </c>
      <c r="E1472" s="44">
        <v>0</v>
      </c>
    </row>
    <row r="1473" spans="1:5">
      <c r="A1473" s="42" t="s">
        <v>6235</v>
      </c>
      <c r="B1473" s="42" t="s">
        <v>6236</v>
      </c>
      <c r="C1473" s="43" t="s">
        <v>6200</v>
      </c>
      <c r="D1473" s="44">
        <v>0.6</v>
      </c>
      <c r="E1473" s="44">
        <v>0</v>
      </c>
    </row>
    <row r="1474" spans="1:5">
      <c r="A1474" s="42" t="s">
        <v>1686</v>
      </c>
      <c r="B1474" s="42" t="s">
        <v>6237</v>
      </c>
      <c r="C1474" s="43" t="s">
        <v>592</v>
      </c>
      <c r="D1474" s="44">
        <v>0.3</v>
      </c>
      <c r="E1474" s="44">
        <v>0</v>
      </c>
    </row>
    <row r="1475" spans="1:5">
      <c r="A1475" s="42" t="s">
        <v>6238</v>
      </c>
      <c r="B1475" s="42" t="s">
        <v>6239</v>
      </c>
      <c r="C1475" s="43" t="s">
        <v>6200</v>
      </c>
      <c r="D1475" s="44">
        <v>0.6</v>
      </c>
      <c r="E1475" s="44">
        <v>0</v>
      </c>
    </row>
    <row r="1476" spans="1:5">
      <c r="A1476" s="42" t="s">
        <v>1688</v>
      </c>
      <c r="B1476" s="42" t="s">
        <v>6240</v>
      </c>
      <c r="C1476" s="43" t="s">
        <v>592</v>
      </c>
      <c r="D1476" s="44">
        <v>0.46</v>
      </c>
      <c r="E1476" s="44">
        <v>0</v>
      </c>
    </row>
    <row r="1477" spans="1:5">
      <c r="A1477" s="42" t="s">
        <v>6241</v>
      </c>
      <c r="B1477" s="42" t="s">
        <v>6242</v>
      </c>
      <c r="C1477" s="43" t="s">
        <v>6200</v>
      </c>
      <c r="D1477" s="44">
        <v>0.6</v>
      </c>
      <c r="E1477" s="44">
        <v>0</v>
      </c>
    </row>
    <row r="1478" spans="1:5">
      <c r="A1478" s="42" t="s">
        <v>1690</v>
      </c>
      <c r="B1478" s="42" t="s">
        <v>6243</v>
      </c>
      <c r="C1478" s="43" t="s">
        <v>592</v>
      </c>
      <c r="D1478" s="44">
        <v>0.61</v>
      </c>
      <c r="E1478" s="44">
        <v>0</v>
      </c>
    </row>
    <row r="1479" spans="1:5">
      <c r="A1479" s="42" t="s">
        <v>6244</v>
      </c>
      <c r="B1479" s="42" t="s">
        <v>6245</v>
      </c>
      <c r="C1479" s="43" t="s">
        <v>6200</v>
      </c>
      <c r="D1479" s="44">
        <v>0.6</v>
      </c>
      <c r="E1479" s="44">
        <v>0</v>
      </c>
    </row>
    <row r="1480" spans="1:5">
      <c r="A1480" s="42" t="s">
        <v>1692</v>
      </c>
      <c r="B1480" s="42" t="s">
        <v>6246</v>
      </c>
      <c r="C1480" s="43" t="s">
        <v>592</v>
      </c>
      <c r="D1480" s="44">
        <v>1.08</v>
      </c>
      <c r="E1480" s="44">
        <v>0</v>
      </c>
    </row>
    <row r="1481" spans="1:5">
      <c r="A1481" s="42" t="s">
        <v>6247</v>
      </c>
      <c r="B1481" s="42" t="s">
        <v>6248</v>
      </c>
      <c r="C1481" s="43" t="s">
        <v>6200</v>
      </c>
      <c r="D1481" s="44">
        <v>0.6</v>
      </c>
      <c r="E1481" s="44">
        <v>0</v>
      </c>
    </row>
    <row r="1482" spans="1:5">
      <c r="A1482" s="42" t="s">
        <v>1694</v>
      </c>
      <c r="B1482" s="42" t="s">
        <v>6249</v>
      </c>
      <c r="C1482" s="43" t="s">
        <v>592</v>
      </c>
      <c r="D1482" s="44">
        <v>1.55</v>
      </c>
      <c r="E1482" s="44">
        <v>0</v>
      </c>
    </row>
    <row r="1483" spans="1:5">
      <c r="A1483" s="42" t="s">
        <v>6250</v>
      </c>
      <c r="B1483" s="42" t="s">
        <v>6251</v>
      </c>
      <c r="C1483" s="43" t="s">
        <v>6200</v>
      </c>
      <c r="D1483" s="44">
        <v>0.6</v>
      </c>
      <c r="E1483" s="44">
        <v>0</v>
      </c>
    </row>
    <row r="1484" spans="1:5">
      <c r="A1484" s="42" t="s">
        <v>1696</v>
      </c>
      <c r="B1484" s="42" t="s">
        <v>6252</v>
      </c>
      <c r="C1484" s="43" t="s">
        <v>592</v>
      </c>
      <c r="D1484" s="44">
        <v>2.6</v>
      </c>
      <c r="E1484" s="44">
        <v>0</v>
      </c>
    </row>
    <row r="1485" spans="1:5">
      <c r="A1485" s="42" t="s">
        <v>6253</v>
      </c>
      <c r="B1485" s="42" t="s">
        <v>6254</v>
      </c>
      <c r="C1485" s="43" t="s">
        <v>6200</v>
      </c>
      <c r="D1485" s="44">
        <v>0.6</v>
      </c>
      <c r="E1485" s="44">
        <v>0</v>
      </c>
    </row>
    <row r="1486" spans="1:5">
      <c r="A1486" s="42" t="s">
        <v>1698</v>
      </c>
      <c r="B1486" s="42" t="s">
        <v>1699</v>
      </c>
      <c r="C1486" s="43" t="s">
        <v>592</v>
      </c>
      <c r="D1486" s="44">
        <v>0.08</v>
      </c>
      <c r="E1486" s="44">
        <v>0</v>
      </c>
    </row>
    <row r="1487" spans="1:5">
      <c r="A1487" s="42" t="s">
        <v>1700</v>
      </c>
      <c r="B1487" s="42" t="s">
        <v>6255</v>
      </c>
      <c r="C1487" s="43" t="s">
        <v>305</v>
      </c>
      <c r="D1487" s="44">
        <v>1.15</v>
      </c>
      <c r="E1487" s="44">
        <v>0</v>
      </c>
    </row>
    <row r="1488" spans="1:5">
      <c r="A1488" s="42" t="s">
        <v>1702</v>
      </c>
      <c r="B1488" s="42" t="s">
        <v>6256</v>
      </c>
      <c r="C1488" s="43" t="s">
        <v>305</v>
      </c>
      <c r="D1488" s="44">
        <v>1.3</v>
      </c>
      <c r="E1488" s="44">
        <v>0</v>
      </c>
    </row>
    <row r="1489" spans="1:5">
      <c r="A1489" s="42" t="s">
        <v>1704</v>
      </c>
      <c r="B1489" s="42" t="s">
        <v>6257</v>
      </c>
      <c r="C1489" s="43" t="s">
        <v>305</v>
      </c>
      <c r="D1489" s="44">
        <v>1.7</v>
      </c>
      <c r="E1489" s="44">
        <v>0</v>
      </c>
    </row>
    <row r="1490" spans="1:5">
      <c r="A1490" s="42" t="s">
        <v>1706</v>
      </c>
      <c r="B1490" s="42" t="s">
        <v>6258</v>
      </c>
      <c r="C1490" s="43" t="s">
        <v>305</v>
      </c>
      <c r="D1490" s="44">
        <v>2.1</v>
      </c>
      <c r="E1490" s="44">
        <v>0</v>
      </c>
    </row>
    <row r="1491" spans="1:5">
      <c r="A1491" s="42" t="s">
        <v>1708</v>
      </c>
      <c r="B1491" s="42" t="s">
        <v>6259</v>
      </c>
      <c r="C1491" s="43" t="s">
        <v>305</v>
      </c>
      <c r="D1491" s="44">
        <v>2.3</v>
      </c>
      <c r="E1491" s="44">
        <v>0</v>
      </c>
    </row>
    <row r="1492" spans="1:5">
      <c r="A1492" s="42" t="s">
        <v>1710</v>
      </c>
      <c r="B1492" s="42" t="s">
        <v>6260</v>
      </c>
      <c r="C1492" s="43" t="s">
        <v>305</v>
      </c>
      <c r="D1492" s="44">
        <v>2.7</v>
      </c>
      <c r="E1492" s="44">
        <v>0</v>
      </c>
    </row>
    <row r="1493" spans="1:5">
      <c r="A1493" s="42" t="s">
        <v>1712</v>
      </c>
      <c r="B1493" s="42" t="s">
        <v>6261</v>
      </c>
      <c r="C1493" s="43" t="s">
        <v>305</v>
      </c>
      <c r="D1493" s="44">
        <v>2.9</v>
      </c>
      <c r="E1493" s="44">
        <v>0</v>
      </c>
    </row>
    <row r="1494" spans="1:5">
      <c r="A1494" s="42" t="s">
        <v>1714</v>
      </c>
      <c r="B1494" s="42" t="s">
        <v>6262</v>
      </c>
      <c r="C1494" s="43" t="s">
        <v>305</v>
      </c>
      <c r="D1494" s="44">
        <v>3.2</v>
      </c>
      <c r="E1494" s="44">
        <v>0</v>
      </c>
    </row>
    <row r="1495" spans="1:5">
      <c r="A1495" s="42" t="s">
        <v>1716</v>
      </c>
      <c r="B1495" s="42" t="s">
        <v>6263</v>
      </c>
      <c r="C1495" s="43" t="s">
        <v>305</v>
      </c>
      <c r="D1495" s="44">
        <v>0.68</v>
      </c>
      <c r="E1495" s="44">
        <v>0.17</v>
      </c>
    </row>
    <row r="1496" spans="1:5">
      <c r="A1496" s="42" t="s">
        <v>1718</v>
      </c>
      <c r="B1496" s="42" t="s">
        <v>6264</v>
      </c>
      <c r="C1496" s="43" t="s">
        <v>305</v>
      </c>
      <c r="D1496" s="44">
        <v>0.87</v>
      </c>
      <c r="E1496" s="44">
        <v>0.22</v>
      </c>
    </row>
    <row r="1497" spans="1:5">
      <c r="A1497" s="42" t="s">
        <v>1720</v>
      </c>
      <c r="B1497" s="42" t="s">
        <v>6265</v>
      </c>
      <c r="C1497" s="43" t="s">
        <v>305</v>
      </c>
      <c r="D1497" s="44">
        <v>1.15</v>
      </c>
      <c r="E1497" s="44">
        <v>0.29</v>
      </c>
    </row>
    <row r="1498" spans="1:5">
      <c r="A1498" s="42" t="s">
        <v>1722</v>
      </c>
      <c r="B1498" s="42" t="s">
        <v>6266</v>
      </c>
      <c r="C1498" s="43" t="s">
        <v>305</v>
      </c>
      <c r="D1498" s="44">
        <v>1.35</v>
      </c>
      <c r="E1498" s="44">
        <v>0.33</v>
      </c>
    </row>
    <row r="1499" spans="1:5">
      <c r="A1499" s="42" t="s">
        <v>1724</v>
      </c>
      <c r="B1499" s="42" t="s">
        <v>6267</v>
      </c>
      <c r="C1499" s="43" t="s">
        <v>305</v>
      </c>
      <c r="D1499" s="44">
        <v>1.53</v>
      </c>
      <c r="E1499" s="44">
        <v>0.38</v>
      </c>
    </row>
    <row r="1500" spans="1:5">
      <c r="A1500" s="42" t="s">
        <v>1726</v>
      </c>
      <c r="B1500" s="42" t="s">
        <v>6268</v>
      </c>
      <c r="C1500" s="43" t="s">
        <v>305</v>
      </c>
      <c r="D1500" s="44">
        <v>1.83</v>
      </c>
      <c r="E1500" s="44">
        <v>0.46</v>
      </c>
    </row>
    <row r="1501" spans="1:5">
      <c r="A1501" s="42" t="s">
        <v>1728</v>
      </c>
      <c r="B1501" s="42" t="s">
        <v>6269</v>
      </c>
      <c r="C1501" s="43" t="s">
        <v>305</v>
      </c>
      <c r="D1501" s="44">
        <v>1.92</v>
      </c>
      <c r="E1501" s="44">
        <v>0.48</v>
      </c>
    </row>
    <row r="1502" spans="1:5">
      <c r="A1502" s="42" t="s">
        <v>1730</v>
      </c>
      <c r="B1502" s="42" t="s">
        <v>6270</v>
      </c>
      <c r="C1502" s="43" t="s">
        <v>305</v>
      </c>
      <c r="D1502" s="44">
        <v>2.12</v>
      </c>
      <c r="E1502" s="44">
        <v>0.53</v>
      </c>
    </row>
    <row r="1503" spans="1:5">
      <c r="A1503" s="42" t="s">
        <v>1732</v>
      </c>
      <c r="B1503" s="42" t="s">
        <v>6271</v>
      </c>
      <c r="C1503" s="43" t="s">
        <v>305</v>
      </c>
      <c r="D1503" s="44">
        <v>0.56</v>
      </c>
      <c r="E1503" s="44">
        <v>0.14</v>
      </c>
    </row>
    <row r="1504" spans="1:5">
      <c r="A1504" s="42" t="s">
        <v>1734</v>
      </c>
      <c r="B1504" s="42" t="s">
        <v>6272</v>
      </c>
      <c r="C1504" s="43" t="s">
        <v>305</v>
      </c>
      <c r="D1504" s="44">
        <v>0.72</v>
      </c>
      <c r="E1504" s="44">
        <v>0.18</v>
      </c>
    </row>
    <row r="1505" spans="1:5">
      <c r="A1505" s="42" t="s">
        <v>1736</v>
      </c>
      <c r="B1505" s="42" t="s">
        <v>6273</v>
      </c>
      <c r="C1505" s="43" t="s">
        <v>305</v>
      </c>
      <c r="D1505" s="44">
        <v>0.96</v>
      </c>
      <c r="E1505" s="44">
        <v>0.24</v>
      </c>
    </row>
    <row r="1506" spans="1:5">
      <c r="A1506" s="42" t="s">
        <v>1738</v>
      </c>
      <c r="B1506" s="42" t="s">
        <v>6274</v>
      </c>
      <c r="C1506" s="43" t="s">
        <v>305</v>
      </c>
      <c r="D1506" s="44">
        <v>1.12</v>
      </c>
      <c r="E1506" s="44">
        <v>0.28</v>
      </c>
    </row>
    <row r="1507" spans="1:5">
      <c r="A1507" s="42" t="s">
        <v>1740</v>
      </c>
      <c r="B1507" s="42" t="s">
        <v>6275</v>
      </c>
      <c r="C1507" s="43" t="s">
        <v>305</v>
      </c>
      <c r="D1507" s="44">
        <v>1.28</v>
      </c>
      <c r="E1507" s="44">
        <v>0.32</v>
      </c>
    </row>
    <row r="1508" spans="1:5">
      <c r="A1508" s="42" t="s">
        <v>1742</v>
      </c>
      <c r="B1508" s="42" t="s">
        <v>6276</v>
      </c>
      <c r="C1508" s="43" t="s">
        <v>305</v>
      </c>
      <c r="D1508" s="44">
        <v>1.52</v>
      </c>
      <c r="E1508" s="44">
        <v>0.38</v>
      </c>
    </row>
    <row r="1509" spans="1:5">
      <c r="A1509" s="42" t="s">
        <v>1744</v>
      </c>
      <c r="B1509" s="42" t="s">
        <v>6277</v>
      </c>
      <c r="C1509" s="43" t="s">
        <v>305</v>
      </c>
      <c r="D1509" s="44">
        <v>1.6</v>
      </c>
      <c r="E1509" s="44">
        <v>0.4</v>
      </c>
    </row>
    <row r="1510" spans="1:5">
      <c r="A1510" s="42" t="s">
        <v>1746</v>
      </c>
      <c r="B1510" s="42" t="s">
        <v>6278</v>
      </c>
      <c r="C1510" s="43" t="s">
        <v>305</v>
      </c>
      <c r="D1510" s="44">
        <v>1.76</v>
      </c>
      <c r="E1510" s="44">
        <v>0.44</v>
      </c>
    </row>
    <row r="1511" spans="1:5">
      <c r="A1511" s="42" t="s">
        <v>1748</v>
      </c>
      <c r="B1511" s="42" t="s">
        <v>6279</v>
      </c>
      <c r="C1511" s="43" t="s">
        <v>305</v>
      </c>
      <c r="D1511" s="44">
        <v>0.24</v>
      </c>
      <c r="E1511" s="44">
        <v>0.06</v>
      </c>
    </row>
    <row r="1512" spans="1:5">
      <c r="A1512" s="42" t="s">
        <v>1750</v>
      </c>
      <c r="B1512" s="42" t="s">
        <v>6280</v>
      </c>
      <c r="C1512" s="43" t="s">
        <v>305</v>
      </c>
      <c r="D1512" s="44">
        <v>0.28</v>
      </c>
      <c r="E1512" s="44">
        <v>0.07</v>
      </c>
    </row>
    <row r="1513" spans="1:5">
      <c r="A1513" s="42" t="s">
        <v>1752</v>
      </c>
      <c r="B1513" s="42" t="s">
        <v>6281</v>
      </c>
      <c r="C1513" s="43" t="s">
        <v>305</v>
      </c>
      <c r="D1513" s="44">
        <v>0.32</v>
      </c>
      <c r="E1513" s="44">
        <v>0.08</v>
      </c>
    </row>
    <row r="1514" spans="1:5">
      <c r="A1514" s="42" t="s">
        <v>1754</v>
      </c>
      <c r="B1514" s="42" t="s">
        <v>6282</v>
      </c>
      <c r="C1514" s="43" t="s">
        <v>305</v>
      </c>
      <c r="D1514" s="44">
        <v>1.1</v>
      </c>
      <c r="E1514" s="44">
        <v>0.28</v>
      </c>
    </row>
    <row r="1515" spans="1:5">
      <c r="A1515" s="42" t="s">
        <v>1756</v>
      </c>
      <c r="B1515" s="42" t="s">
        <v>1757</v>
      </c>
      <c r="C1515" s="43" t="s">
        <v>305</v>
      </c>
      <c r="D1515" s="44">
        <v>2.65</v>
      </c>
      <c r="E1515" s="44">
        <v>0.66</v>
      </c>
    </row>
    <row r="1516" spans="1:5">
      <c r="A1516" s="42" t="s">
        <v>1758</v>
      </c>
      <c r="B1516" s="42" t="s">
        <v>1759</v>
      </c>
      <c r="C1516" s="43" t="s">
        <v>305</v>
      </c>
      <c r="D1516" s="44">
        <v>1.1</v>
      </c>
      <c r="E1516" s="44">
        <v>0.28</v>
      </c>
    </row>
    <row r="1517" spans="1:5">
      <c r="A1517" s="42" t="s">
        <v>1760</v>
      </c>
      <c r="B1517" s="42" t="s">
        <v>6283</v>
      </c>
      <c r="C1517" s="43" t="s">
        <v>305</v>
      </c>
      <c r="D1517" s="44">
        <v>0.67</v>
      </c>
      <c r="E1517" s="44">
        <v>0.17</v>
      </c>
    </row>
    <row r="1518" spans="1:5">
      <c r="A1518" s="42" t="s">
        <v>1762</v>
      </c>
      <c r="B1518" s="42" t="s">
        <v>6284</v>
      </c>
      <c r="C1518" s="43" t="s">
        <v>305</v>
      </c>
      <c r="D1518" s="44">
        <v>0.86</v>
      </c>
      <c r="E1518" s="44">
        <v>0.22</v>
      </c>
    </row>
    <row r="1519" spans="1:5">
      <c r="A1519" s="42" t="s">
        <v>1764</v>
      </c>
      <c r="B1519" s="42" t="s">
        <v>6285</v>
      </c>
      <c r="C1519" s="43" t="s">
        <v>305</v>
      </c>
      <c r="D1519" s="44">
        <v>1.15</v>
      </c>
      <c r="E1519" s="44">
        <v>0.29</v>
      </c>
    </row>
    <row r="1520" spans="1:5">
      <c r="A1520" s="42" t="s">
        <v>1766</v>
      </c>
      <c r="B1520" s="42" t="s">
        <v>6286</v>
      </c>
      <c r="C1520" s="43" t="s">
        <v>305</v>
      </c>
      <c r="D1520" s="44">
        <v>1.43</v>
      </c>
      <c r="E1520" s="44">
        <v>0.35</v>
      </c>
    </row>
    <row r="1521" spans="1:5">
      <c r="A1521" s="42" t="s">
        <v>1768</v>
      </c>
      <c r="B1521" s="42" t="s">
        <v>6287</v>
      </c>
      <c r="C1521" s="43" t="s">
        <v>305</v>
      </c>
      <c r="D1521" s="44">
        <v>1.54</v>
      </c>
      <c r="E1521" s="44">
        <v>0.38</v>
      </c>
    </row>
    <row r="1522" spans="1:5">
      <c r="A1522" s="42" t="s">
        <v>1770</v>
      </c>
      <c r="B1522" s="42" t="s">
        <v>6288</v>
      </c>
      <c r="C1522" s="43" t="s">
        <v>305</v>
      </c>
      <c r="D1522" s="44">
        <v>1.82</v>
      </c>
      <c r="E1522" s="44">
        <v>0.45</v>
      </c>
    </row>
    <row r="1523" spans="1:5">
      <c r="A1523" s="42" t="s">
        <v>1772</v>
      </c>
      <c r="B1523" s="42" t="s">
        <v>6289</v>
      </c>
      <c r="C1523" s="43" t="s">
        <v>305</v>
      </c>
      <c r="D1523" s="44">
        <v>1.92</v>
      </c>
      <c r="E1523" s="44">
        <v>0.48</v>
      </c>
    </row>
    <row r="1524" spans="1:5">
      <c r="A1524" s="42" t="s">
        <v>1774</v>
      </c>
      <c r="B1524" s="42" t="s">
        <v>6290</v>
      </c>
      <c r="C1524" s="43" t="s">
        <v>305</v>
      </c>
      <c r="D1524" s="44">
        <v>2.11</v>
      </c>
      <c r="E1524" s="44">
        <v>0.53</v>
      </c>
    </row>
    <row r="1525" spans="1:5">
      <c r="A1525" s="42" t="s">
        <v>1776</v>
      </c>
      <c r="B1525" s="42" t="s">
        <v>5030</v>
      </c>
      <c r="C1525" s="43" t="s">
        <v>1778</v>
      </c>
      <c r="D1525" s="44">
        <v>0.1</v>
      </c>
      <c r="E1525" s="44">
        <v>0</v>
      </c>
    </row>
    <row r="1526" spans="1:5">
      <c r="A1526" s="42" t="s">
        <v>1779</v>
      </c>
      <c r="B1526" s="42" t="s">
        <v>6291</v>
      </c>
      <c r="C1526" s="43" t="s">
        <v>1637</v>
      </c>
      <c r="D1526" s="44">
        <v>1.5</v>
      </c>
      <c r="E1526" s="44">
        <v>0</v>
      </c>
    </row>
    <row r="1527" spans="1:5">
      <c r="A1527" s="42" t="s">
        <v>1781</v>
      </c>
      <c r="B1527" s="42" t="s">
        <v>6292</v>
      </c>
      <c r="C1527" s="43" t="s">
        <v>1637</v>
      </c>
      <c r="D1527" s="44">
        <v>7</v>
      </c>
      <c r="E1527" s="44">
        <v>0</v>
      </c>
    </row>
    <row r="1528" spans="1:5">
      <c r="A1528" s="42" t="s">
        <v>1783</v>
      </c>
      <c r="B1528" s="42" t="s">
        <v>6293</v>
      </c>
      <c r="C1528" s="43" t="s">
        <v>1637</v>
      </c>
      <c r="D1528" s="44">
        <v>16.25</v>
      </c>
      <c r="E1528" s="44">
        <v>0</v>
      </c>
    </row>
    <row r="1529" spans="1:5">
      <c r="A1529" s="42" t="s">
        <v>1785</v>
      </c>
      <c r="B1529" s="42" t="s">
        <v>1786</v>
      </c>
      <c r="C1529" s="43" t="s">
        <v>1787</v>
      </c>
      <c r="D1529" s="44">
        <v>0.15</v>
      </c>
      <c r="E1529" s="44">
        <v>0.15</v>
      </c>
    </row>
    <row r="1530" spans="1:5">
      <c r="A1530" s="42" t="s">
        <v>1788</v>
      </c>
      <c r="B1530" s="42" t="s">
        <v>1789</v>
      </c>
      <c r="C1530" s="43" t="s">
        <v>623</v>
      </c>
      <c r="D1530" s="44">
        <v>0.07</v>
      </c>
      <c r="E1530" s="44">
        <v>0.07</v>
      </c>
    </row>
    <row r="1531" spans="1:5">
      <c r="A1531" s="42" t="s">
        <v>1790</v>
      </c>
      <c r="B1531" s="42" t="s">
        <v>2768</v>
      </c>
      <c r="C1531" s="43" t="s">
        <v>1151</v>
      </c>
      <c r="D1531" s="44">
        <v>0.35</v>
      </c>
      <c r="E1531" s="44">
        <v>0.35</v>
      </c>
    </row>
    <row r="1532" spans="1:5">
      <c r="A1532" s="42" t="s">
        <v>1792</v>
      </c>
      <c r="B1532" s="42" t="s">
        <v>6294</v>
      </c>
      <c r="C1532" s="43" t="s">
        <v>921</v>
      </c>
      <c r="D1532" s="44">
        <v>1.25</v>
      </c>
      <c r="E1532" s="44">
        <v>0.67</v>
      </c>
    </row>
    <row r="1533" spans="1:5">
      <c r="A1533" s="42" t="s">
        <v>1794</v>
      </c>
      <c r="B1533" s="42" t="s">
        <v>6295</v>
      </c>
      <c r="C1533" s="43" t="s">
        <v>921</v>
      </c>
      <c r="D1533" s="44">
        <v>2.25</v>
      </c>
      <c r="E1533" s="44">
        <v>1</v>
      </c>
    </row>
    <row r="1534" spans="1:5">
      <c r="A1534" s="42" t="s">
        <v>1796</v>
      </c>
      <c r="B1534" s="42" t="s">
        <v>1797</v>
      </c>
      <c r="C1534" s="43" t="s">
        <v>921</v>
      </c>
      <c r="D1534" s="44">
        <v>1.67</v>
      </c>
      <c r="E1534" s="44">
        <v>0.83</v>
      </c>
    </row>
    <row r="1535" spans="1:5">
      <c r="A1535" s="42" t="s">
        <v>1798</v>
      </c>
      <c r="B1535" s="42" t="s">
        <v>6296</v>
      </c>
      <c r="C1535" s="43" t="s">
        <v>1800</v>
      </c>
      <c r="D1535" s="44">
        <v>0</v>
      </c>
      <c r="E1535" s="44">
        <v>0.4</v>
      </c>
    </row>
    <row r="1536" spans="1:5">
      <c r="A1536" s="42" t="s">
        <v>1801</v>
      </c>
      <c r="B1536" s="42" t="s">
        <v>6297</v>
      </c>
      <c r="C1536" s="43" t="s">
        <v>1800</v>
      </c>
      <c r="D1536" s="44">
        <v>0.9</v>
      </c>
      <c r="E1536" s="44">
        <v>0.4</v>
      </c>
    </row>
    <row r="1537" spans="1:5">
      <c r="A1537" s="42" t="s">
        <v>1803</v>
      </c>
      <c r="B1537" s="42" t="s">
        <v>6298</v>
      </c>
      <c r="C1537" s="43" t="s">
        <v>1800</v>
      </c>
      <c r="D1537" s="44">
        <v>0</v>
      </c>
      <c r="E1537" s="44">
        <v>0.4</v>
      </c>
    </row>
    <row r="1538" spans="1:5">
      <c r="A1538" s="42" t="s">
        <v>1805</v>
      </c>
      <c r="B1538" s="42" t="s">
        <v>6299</v>
      </c>
      <c r="C1538" s="43" t="s">
        <v>1800</v>
      </c>
      <c r="D1538" s="44">
        <v>0</v>
      </c>
      <c r="E1538" s="44">
        <v>0.98</v>
      </c>
    </row>
    <row r="1539" spans="1:5">
      <c r="A1539" s="42" t="s">
        <v>1807</v>
      </c>
      <c r="B1539" s="42" t="s">
        <v>6300</v>
      </c>
      <c r="C1539" s="43" t="s">
        <v>1800</v>
      </c>
      <c r="D1539" s="44">
        <v>0</v>
      </c>
      <c r="E1539" s="44">
        <v>1.37</v>
      </c>
    </row>
    <row r="1540" spans="1:5">
      <c r="A1540" s="42" t="s">
        <v>1809</v>
      </c>
      <c r="B1540" s="42" t="s">
        <v>6301</v>
      </c>
      <c r="C1540" s="43" t="s">
        <v>1800</v>
      </c>
      <c r="D1540" s="44">
        <v>0</v>
      </c>
      <c r="E1540" s="44">
        <v>0.84</v>
      </c>
    </row>
    <row r="1541" spans="1:5">
      <c r="A1541" s="42" t="s">
        <v>1811</v>
      </c>
      <c r="B1541" s="42" t="s">
        <v>6302</v>
      </c>
      <c r="C1541" s="43" t="s">
        <v>1800</v>
      </c>
      <c r="D1541" s="44">
        <v>0</v>
      </c>
      <c r="E1541" s="44">
        <v>1.68</v>
      </c>
    </row>
    <row r="1542" spans="1:5">
      <c r="A1542" s="42" t="s">
        <v>1813</v>
      </c>
      <c r="B1542" s="42" t="s">
        <v>6303</v>
      </c>
      <c r="C1542" s="43" t="s">
        <v>1800</v>
      </c>
      <c r="D1542" s="44">
        <v>0.45</v>
      </c>
      <c r="E1542" s="44">
        <v>0.07</v>
      </c>
    </row>
    <row r="1543" spans="1:5">
      <c r="A1543" s="42" t="s">
        <v>1815</v>
      </c>
      <c r="B1543" s="42" t="s">
        <v>6304</v>
      </c>
      <c r="C1543" s="43" t="s">
        <v>1800</v>
      </c>
      <c r="D1543" s="44">
        <v>0.55</v>
      </c>
      <c r="E1543" s="44">
        <v>0.07</v>
      </c>
    </row>
    <row r="1544" spans="1:5">
      <c r="A1544" s="42" t="s">
        <v>1817</v>
      </c>
      <c r="B1544" s="42" t="s">
        <v>6305</v>
      </c>
      <c r="C1544" s="43" t="s">
        <v>1800</v>
      </c>
      <c r="D1544" s="44">
        <v>0.75</v>
      </c>
      <c r="E1544" s="44">
        <v>0.07</v>
      </c>
    </row>
    <row r="1545" spans="1:5">
      <c r="A1545" s="42" t="s">
        <v>6306</v>
      </c>
      <c r="B1545" s="42" t="s">
        <v>6307</v>
      </c>
      <c r="C1545" s="43" t="s">
        <v>1800</v>
      </c>
      <c r="D1545" s="44">
        <v>1.6</v>
      </c>
      <c r="E1545" s="44">
        <v>0.112</v>
      </c>
    </row>
    <row r="1546" spans="1:5">
      <c r="A1546" s="42" t="s">
        <v>1819</v>
      </c>
      <c r="B1546" s="42" t="s">
        <v>6308</v>
      </c>
      <c r="C1546" s="43" t="s">
        <v>1800</v>
      </c>
      <c r="D1546" s="44">
        <v>0.95</v>
      </c>
      <c r="E1546" s="44">
        <v>0.07</v>
      </c>
    </row>
    <row r="1547" spans="1:5">
      <c r="A1547" s="42" t="s">
        <v>6309</v>
      </c>
      <c r="B1547" s="42" t="s">
        <v>6310</v>
      </c>
      <c r="C1547" s="43" t="s">
        <v>1800</v>
      </c>
      <c r="D1547" s="44">
        <v>1.52</v>
      </c>
      <c r="E1547" s="44">
        <v>0.112</v>
      </c>
    </row>
    <row r="1548" spans="1:5">
      <c r="A1548" s="42" t="s">
        <v>1821</v>
      </c>
      <c r="B1548" s="42" t="s">
        <v>6311</v>
      </c>
      <c r="C1548" s="43" t="s">
        <v>1800</v>
      </c>
      <c r="D1548" s="44">
        <v>0.3</v>
      </c>
      <c r="E1548" s="44">
        <v>0</v>
      </c>
    </row>
    <row r="1549" spans="1:5">
      <c r="A1549" s="42" t="s">
        <v>1823</v>
      </c>
      <c r="B1549" s="42" t="s">
        <v>6312</v>
      </c>
      <c r="C1549" s="43" t="s">
        <v>1800</v>
      </c>
      <c r="D1549" s="44">
        <v>0.4</v>
      </c>
      <c r="E1549" s="44">
        <v>0</v>
      </c>
    </row>
    <row r="1550" spans="1:5">
      <c r="A1550" s="42" t="s">
        <v>1825</v>
      </c>
      <c r="B1550" s="42" t="s">
        <v>4678</v>
      </c>
      <c r="C1550" s="43" t="s">
        <v>1151</v>
      </c>
      <c r="D1550" s="44">
        <v>1.45</v>
      </c>
      <c r="E1550" s="44">
        <v>1.45</v>
      </c>
    </row>
    <row r="1551" spans="1:5">
      <c r="A1551" s="42" t="s">
        <v>1827</v>
      </c>
      <c r="B1551" s="42" t="s">
        <v>4681</v>
      </c>
      <c r="C1551" s="43" t="s">
        <v>1151</v>
      </c>
      <c r="D1551" s="44">
        <v>2.25</v>
      </c>
      <c r="E1551" s="44">
        <v>2.25</v>
      </c>
    </row>
    <row r="1552" spans="1:5">
      <c r="A1552" s="42" t="s">
        <v>1829</v>
      </c>
      <c r="B1552" s="42" t="s">
        <v>1830</v>
      </c>
      <c r="C1552" s="43" t="s">
        <v>1151</v>
      </c>
      <c r="D1552" s="44">
        <v>3.5</v>
      </c>
      <c r="E1552" s="44">
        <v>3.5</v>
      </c>
    </row>
    <row r="1553" spans="1:5">
      <c r="A1553" s="42" t="s">
        <v>1831</v>
      </c>
      <c r="B1553" s="42" t="s">
        <v>6313</v>
      </c>
      <c r="C1553" s="43" t="s">
        <v>1151</v>
      </c>
      <c r="D1553" s="44">
        <v>0.56</v>
      </c>
      <c r="E1553" s="44">
        <v>0.56</v>
      </c>
    </row>
    <row r="1554" spans="1:5">
      <c r="A1554" s="42" t="s">
        <v>1833</v>
      </c>
      <c r="B1554" s="42" t="s">
        <v>6314</v>
      </c>
      <c r="C1554" s="43" t="s">
        <v>1151</v>
      </c>
      <c r="D1554" s="44">
        <v>0.5</v>
      </c>
      <c r="E1554" s="44">
        <v>0.5</v>
      </c>
    </row>
    <row r="1555" spans="1:5">
      <c r="A1555" s="42" t="s">
        <v>1835</v>
      </c>
      <c r="B1555" s="42" t="s">
        <v>1836</v>
      </c>
      <c r="C1555" s="43" t="s">
        <v>1151</v>
      </c>
      <c r="D1555" s="44">
        <v>0.3</v>
      </c>
      <c r="E1555" s="44">
        <v>0.3</v>
      </c>
    </row>
    <row r="1556" spans="1:5">
      <c r="A1556" s="42" t="s">
        <v>1837</v>
      </c>
      <c r="B1556" s="42" t="s">
        <v>1838</v>
      </c>
      <c r="C1556" s="43" t="s">
        <v>1151</v>
      </c>
      <c r="D1556" s="44">
        <v>0.55</v>
      </c>
      <c r="E1556" s="44">
        <v>0.55</v>
      </c>
    </row>
    <row r="1557" spans="1:5">
      <c r="A1557" s="42" t="s">
        <v>1839</v>
      </c>
      <c r="B1557" s="42" t="s">
        <v>6315</v>
      </c>
      <c r="C1557" s="43" t="s">
        <v>1151</v>
      </c>
      <c r="D1557" s="44">
        <v>0.1</v>
      </c>
      <c r="E1557" s="44">
        <v>0</v>
      </c>
    </row>
    <row r="1558" spans="1:5">
      <c r="A1558" s="42" t="s">
        <v>1841</v>
      </c>
      <c r="B1558" s="42" t="s">
        <v>6316</v>
      </c>
      <c r="C1558" s="43" t="s">
        <v>1843</v>
      </c>
      <c r="D1558" s="44">
        <v>0.2</v>
      </c>
      <c r="E1558" s="44">
        <v>0</v>
      </c>
    </row>
    <row r="1559" spans="1:5">
      <c r="A1559" s="42" t="s">
        <v>1844</v>
      </c>
      <c r="B1559" s="42" t="s">
        <v>6317</v>
      </c>
      <c r="C1559" s="43" t="s">
        <v>1843</v>
      </c>
      <c r="D1559" s="44">
        <v>0.4</v>
      </c>
      <c r="E1559" s="44">
        <v>0</v>
      </c>
    </row>
    <row r="1560" spans="1:5">
      <c r="A1560" s="42" t="s">
        <v>1846</v>
      </c>
      <c r="B1560" s="42" t="s">
        <v>1847</v>
      </c>
      <c r="C1560" s="43" t="s">
        <v>1848</v>
      </c>
      <c r="D1560" s="44">
        <v>0.03</v>
      </c>
      <c r="E1560" s="44">
        <v>0</v>
      </c>
    </row>
    <row r="1561" spans="1:5">
      <c r="A1561" s="42" t="s">
        <v>1849</v>
      </c>
      <c r="B1561" s="42" t="s">
        <v>5044</v>
      </c>
      <c r="C1561" s="43" t="s">
        <v>1151</v>
      </c>
      <c r="D1561" s="44">
        <v>0.16</v>
      </c>
      <c r="E1561" s="44">
        <v>0</v>
      </c>
    </row>
    <row r="1562" spans="1:5">
      <c r="A1562" s="42" t="s">
        <v>1851</v>
      </c>
      <c r="B1562" s="42" t="s">
        <v>5049</v>
      </c>
      <c r="C1562" s="43" t="s">
        <v>1151</v>
      </c>
      <c r="D1562" s="44">
        <v>0.29</v>
      </c>
      <c r="E1562" s="44">
        <v>0</v>
      </c>
    </row>
    <row r="1563" spans="1:5">
      <c r="A1563" s="42" t="s">
        <v>1853</v>
      </c>
      <c r="B1563" s="42" t="s">
        <v>5054</v>
      </c>
      <c r="C1563" s="43" t="s">
        <v>1151</v>
      </c>
      <c r="D1563" s="44">
        <v>0.4</v>
      </c>
      <c r="E1563" s="44">
        <v>0</v>
      </c>
    </row>
    <row r="1564" spans="1:5">
      <c r="A1564" s="42" t="s">
        <v>1855</v>
      </c>
      <c r="B1564" s="42" t="s">
        <v>5059</v>
      </c>
      <c r="C1564" s="43" t="s">
        <v>1151</v>
      </c>
      <c r="D1564" s="44">
        <v>0.5</v>
      </c>
      <c r="E1564" s="44">
        <v>0</v>
      </c>
    </row>
    <row r="1565" spans="1:5">
      <c r="A1565" s="42" t="s">
        <v>1857</v>
      </c>
      <c r="B1565" s="42" t="s">
        <v>5064</v>
      </c>
      <c r="C1565" s="43" t="s">
        <v>1151</v>
      </c>
      <c r="D1565" s="44">
        <v>0.61</v>
      </c>
      <c r="E1565" s="44">
        <v>0</v>
      </c>
    </row>
    <row r="1566" spans="1:5">
      <c r="A1566" s="42" t="s">
        <v>1859</v>
      </c>
      <c r="B1566" s="42" t="s">
        <v>5068</v>
      </c>
      <c r="C1566" s="43" t="s">
        <v>1151</v>
      </c>
      <c r="D1566" s="44">
        <v>0.7</v>
      </c>
      <c r="E1566" s="44">
        <v>0</v>
      </c>
    </row>
    <row r="1567" spans="1:5">
      <c r="A1567" s="42" t="s">
        <v>1861</v>
      </c>
      <c r="B1567" s="42" t="s">
        <v>5073</v>
      </c>
      <c r="C1567" s="43" t="s">
        <v>1151</v>
      </c>
      <c r="D1567" s="44">
        <v>0.8</v>
      </c>
      <c r="E1567" s="44">
        <v>0</v>
      </c>
    </row>
    <row r="1568" spans="1:5">
      <c r="A1568" s="42" t="s">
        <v>6318</v>
      </c>
      <c r="B1568" s="42" t="s">
        <v>6319</v>
      </c>
      <c r="C1568" s="43" t="s">
        <v>1151</v>
      </c>
      <c r="D1568" s="44">
        <v>0.256</v>
      </c>
      <c r="E1568" s="44">
        <v>0</v>
      </c>
    </row>
    <row r="1569" spans="1:5">
      <c r="A1569" s="42" t="s">
        <v>6320</v>
      </c>
      <c r="B1569" s="42" t="s">
        <v>6321</v>
      </c>
      <c r="C1569" s="43" t="s">
        <v>1151</v>
      </c>
      <c r="D1569" s="44">
        <v>0.464</v>
      </c>
      <c r="E1569" s="44">
        <v>0</v>
      </c>
    </row>
    <row r="1570" spans="1:5">
      <c r="A1570" s="42" t="s">
        <v>6322</v>
      </c>
      <c r="B1570" s="42" t="s">
        <v>6323</v>
      </c>
      <c r="C1570" s="43" t="s">
        <v>1151</v>
      </c>
      <c r="D1570" s="44">
        <v>0.64</v>
      </c>
      <c r="E1570" s="44">
        <v>0</v>
      </c>
    </row>
    <row r="1571" spans="1:5">
      <c r="A1571" s="42" t="s">
        <v>6324</v>
      </c>
      <c r="B1571" s="42" t="s">
        <v>6325</v>
      </c>
      <c r="C1571" s="43" t="s">
        <v>1151</v>
      </c>
      <c r="D1571" s="44">
        <v>0.8</v>
      </c>
      <c r="E1571" s="44">
        <v>0</v>
      </c>
    </row>
    <row r="1572" spans="1:5">
      <c r="A1572" s="42" t="s">
        <v>6326</v>
      </c>
      <c r="B1572" s="42" t="s">
        <v>6327</v>
      </c>
      <c r="C1572" s="43" t="s">
        <v>1151</v>
      </c>
      <c r="D1572" s="44">
        <v>0.976</v>
      </c>
      <c r="E1572" s="44">
        <v>0</v>
      </c>
    </row>
    <row r="1573" spans="1:5">
      <c r="A1573" s="42" t="s">
        <v>6328</v>
      </c>
      <c r="B1573" s="42" t="s">
        <v>6329</v>
      </c>
      <c r="C1573" s="43" t="s">
        <v>1151</v>
      </c>
      <c r="D1573" s="44">
        <v>1.12</v>
      </c>
      <c r="E1573" s="44">
        <v>0</v>
      </c>
    </row>
    <row r="1574" spans="1:5">
      <c r="A1574" s="42" t="s">
        <v>6330</v>
      </c>
      <c r="B1574" s="42" t="s">
        <v>6331</v>
      </c>
      <c r="C1574" s="43" t="s">
        <v>1151</v>
      </c>
      <c r="D1574" s="44">
        <v>1.26</v>
      </c>
      <c r="E1574" s="44">
        <v>0</v>
      </c>
    </row>
    <row r="1575" spans="1:5">
      <c r="A1575" s="42" t="s">
        <v>1863</v>
      </c>
      <c r="B1575" s="42" t="s">
        <v>1864</v>
      </c>
      <c r="C1575" s="43" t="s">
        <v>4528</v>
      </c>
      <c r="D1575" s="44">
        <v>0.92</v>
      </c>
      <c r="E1575" s="44">
        <v>0.92</v>
      </c>
    </row>
    <row r="1576" spans="1:5">
      <c r="A1576" s="42" t="s">
        <v>1865</v>
      </c>
      <c r="B1576" s="42" t="s">
        <v>6332</v>
      </c>
      <c r="C1576" s="43" t="s">
        <v>4528</v>
      </c>
      <c r="D1576" s="44">
        <v>1.67</v>
      </c>
      <c r="E1576" s="44">
        <v>1.67</v>
      </c>
    </row>
    <row r="1577" spans="1:5">
      <c r="A1577" s="42" t="s">
        <v>1867</v>
      </c>
      <c r="B1577" s="42" t="s">
        <v>6333</v>
      </c>
      <c r="C1577" s="43" t="s">
        <v>6334</v>
      </c>
      <c r="D1577" s="44">
        <v>0.1</v>
      </c>
      <c r="E1577" s="44">
        <v>0.15</v>
      </c>
    </row>
    <row r="1578" spans="1:5">
      <c r="A1578" s="42" t="s">
        <v>1870</v>
      </c>
      <c r="B1578" s="42" t="s">
        <v>1871</v>
      </c>
      <c r="C1578" s="43" t="s">
        <v>418</v>
      </c>
      <c r="D1578" s="44">
        <v>1.3</v>
      </c>
      <c r="E1578" s="44">
        <v>1.9</v>
      </c>
    </row>
    <row r="1579" spans="1:5">
      <c r="A1579" s="42" t="s">
        <v>1872</v>
      </c>
      <c r="B1579" s="42" t="s">
        <v>6335</v>
      </c>
      <c r="C1579" s="43" t="s">
        <v>305</v>
      </c>
      <c r="D1579" s="44">
        <v>0.67</v>
      </c>
      <c r="E1579" s="44">
        <v>0.67</v>
      </c>
    </row>
    <row r="1580" spans="1:5">
      <c r="A1580" s="42" t="s">
        <v>1874</v>
      </c>
      <c r="B1580" s="42" t="s">
        <v>6336</v>
      </c>
      <c r="C1580" s="43" t="s">
        <v>305</v>
      </c>
      <c r="D1580" s="44">
        <v>0.78</v>
      </c>
      <c r="E1580" s="44">
        <v>0.78</v>
      </c>
    </row>
    <row r="1581" spans="1:5">
      <c r="A1581" s="42" t="s">
        <v>1876</v>
      </c>
      <c r="B1581" s="42" t="s">
        <v>6337</v>
      </c>
      <c r="C1581" s="43" t="s">
        <v>305</v>
      </c>
      <c r="D1581" s="44">
        <v>0.94</v>
      </c>
      <c r="E1581" s="44">
        <v>0.94</v>
      </c>
    </row>
    <row r="1582" spans="1:5">
      <c r="A1582" s="42" t="s">
        <v>1878</v>
      </c>
      <c r="B1582" s="42" t="s">
        <v>6338</v>
      </c>
      <c r="C1582" s="43" t="s">
        <v>305</v>
      </c>
      <c r="D1582" s="44">
        <v>1.07</v>
      </c>
      <c r="E1582" s="44">
        <v>1.07</v>
      </c>
    </row>
    <row r="1583" spans="1:5">
      <c r="A1583" s="42" t="s">
        <v>1880</v>
      </c>
      <c r="B1583" s="42" t="s">
        <v>6339</v>
      </c>
      <c r="C1583" s="43" t="s">
        <v>305</v>
      </c>
      <c r="D1583" s="44">
        <v>1.34</v>
      </c>
      <c r="E1583" s="44">
        <v>1.34</v>
      </c>
    </row>
    <row r="1584" spans="1:5">
      <c r="A1584" s="42" t="s">
        <v>1882</v>
      </c>
      <c r="B1584" s="42" t="s">
        <v>6340</v>
      </c>
      <c r="C1584" s="43" t="s">
        <v>305</v>
      </c>
      <c r="D1584" s="44">
        <v>1.98</v>
      </c>
      <c r="E1584" s="44">
        <v>1.98</v>
      </c>
    </row>
    <row r="1585" spans="1:5">
      <c r="A1585" s="42" t="s">
        <v>1884</v>
      </c>
      <c r="B1585" s="42" t="s">
        <v>6341</v>
      </c>
      <c r="C1585" s="43" t="s">
        <v>305</v>
      </c>
      <c r="D1585" s="44">
        <v>2.25</v>
      </c>
      <c r="E1585" s="44">
        <v>2.25</v>
      </c>
    </row>
    <row r="1586" spans="1:5">
      <c r="A1586" s="42" t="s">
        <v>1886</v>
      </c>
      <c r="B1586" s="42" t="s">
        <v>4687</v>
      </c>
      <c r="C1586" s="43" t="s">
        <v>305</v>
      </c>
      <c r="D1586" s="44">
        <v>4.09</v>
      </c>
      <c r="E1586" s="44">
        <v>4.09</v>
      </c>
    </row>
    <row r="1587" spans="1:5">
      <c r="A1587" s="42" t="s">
        <v>1888</v>
      </c>
      <c r="B1587" s="42" t="s">
        <v>4690</v>
      </c>
      <c r="C1587" s="43" t="s">
        <v>305</v>
      </c>
      <c r="D1587" s="44">
        <v>5.35</v>
      </c>
      <c r="E1587" s="44">
        <v>5.35</v>
      </c>
    </row>
    <row r="1588" spans="1:5">
      <c r="A1588" s="42" t="s">
        <v>1890</v>
      </c>
      <c r="B1588" s="42" t="s">
        <v>4693</v>
      </c>
      <c r="C1588" s="43" t="s">
        <v>305</v>
      </c>
      <c r="D1588" s="44">
        <v>7.18</v>
      </c>
      <c r="E1588" s="44">
        <v>7.18</v>
      </c>
    </row>
    <row r="1589" spans="1:5">
      <c r="A1589" s="42" t="s">
        <v>1892</v>
      </c>
      <c r="B1589" s="42" t="s">
        <v>4697</v>
      </c>
      <c r="C1589" s="43" t="s">
        <v>305</v>
      </c>
      <c r="D1589" s="44">
        <v>8.09</v>
      </c>
      <c r="E1589" s="44">
        <v>8.09</v>
      </c>
    </row>
    <row r="1590" spans="1:5">
      <c r="A1590" s="42" t="s">
        <v>1894</v>
      </c>
      <c r="B1590" s="42" t="s">
        <v>4700</v>
      </c>
      <c r="C1590" s="43" t="s">
        <v>305</v>
      </c>
      <c r="D1590" s="44">
        <v>3.2</v>
      </c>
      <c r="E1590" s="44">
        <v>3.2</v>
      </c>
    </row>
    <row r="1591" spans="1:5">
      <c r="A1591" s="42" t="s">
        <v>1896</v>
      </c>
      <c r="B1591" s="42" t="s">
        <v>4703</v>
      </c>
      <c r="C1591" s="43" t="s">
        <v>305</v>
      </c>
      <c r="D1591" s="44">
        <v>4.1</v>
      </c>
      <c r="E1591" s="44">
        <v>4.1</v>
      </c>
    </row>
    <row r="1592" spans="1:5">
      <c r="A1592" s="42" t="s">
        <v>1898</v>
      </c>
      <c r="B1592" s="42" t="s">
        <v>4704</v>
      </c>
      <c r="C1592" s="43" t="s">
        <v>305</v>
      </c>
      <c r="D1592" s="44">
        <v>5</v>
      </c>
      <c r="E1592" s="44">
        <v>5</v>
      </c>
    </row>
    <row r="1593" spans="1:5">
      <c r="A1593" s="42" t="s">
        <v>1900</v>
      </c>
      <c r="B1593" s="42" t="s">
        <v>4708</v>
      </c>
      <c r="C1593" s="43" t="s">
        <v>305</v>
      </c>
      <c r="D1593" s="44">
        <v>2.9</v>
      </c>
      <c r="E1593" s="44">
        <v>2.9</v>
      </c>
    </row>
    <row r="1594" spans="1:5">
      <c r="A1594" s="42" t="s">
        <v>1902</v>
      </c>
      <c r="B1594" s="42" t="s">
        <v>4711</v>
      </c>
      <c r="C1594" s="43" t="s">
        <v>305</v>
      </c>
      <c r="D1594" s="44">
        <v>3.85</v>
      </c>
      <c r="E1594" s="44">
        <v>3.85</v>
      </c>
    </row>
    <row r="1595" spans="1:5">
      <c r="A1595" s="42" t="s">
        <v>1904</v>
      </c>
      <c r="B1595" s="42" t="s">
        <v>4714</v>
      </c>
      <c r="C1595" s="43" t="s">
        <v>305</v>
      </c>
      <c r="D1595" s="44">
        <v>4.76</v>
      </c>
      <c r="E1595" s="44">
        <v>4.76</v>
      </c>
    </row>
    <row r="1596" spans="1:5">
      <c r="A1596" s="42" t="s">
        <v>1906</v>
      </c>
      <c r="B1596" s="42" t="s">
        <v>1907</v>
      </c>
      <c r="C1596" s="43" t="s">
        <v>1908</v>
      </c>
      <c r="D1596" s="44">
        <v>6</v>
      </c>
      <c r="E1596" s="44">
        <v>0</v>
      </c>
    </row>
    <row r="1597" spans="1:5">
      <c r="A1597" s="42" t="s">
        <v>1909</v>
      </c>
      <c r="B1597" s="42" t="s">
        <v>6342</v>
      </c>
      <c r="C1597" s="43" t="s">
        <v>305</v>
      </c>
      <c r="D1597" s="44">
        <v>0.65</v>
      </c>
      <c r="E1597" s="44">
        <v>0.27</v>
      </c>
    </row>
    <row r="1598" spans="1:5">
      <c r="A1598" s="42" t="s">
        <v>1911</v>
      </c>
      <c r="B1598" s="42" t="s">
        <v>6343</v>
      </c>
      <c r="C1598" s="43" t="s">
        <v>305</v>
      </c>
      <c r="D1598" s="44">
        <v>0.86</v>
      </c>
      <c r="E1598" s="44">
        <v>0.36</v>
      </c>
    </row>
    <row r="1599" spans="1:5">
      <c r="A1599" s="42" t="s">
        <v>1913</v>
      </c>
      <c r="B1599" s="42" t="s">
        <v>6344</v>
      </c>
      <c r="C1599" s="43" t="s">
        <v>305</v>
      </c>
      <c r="D1599" s="44">
        <v>1.02</v>
      </c>
      <c r="E1599" s="44">
        <v>0.48</v>
      </c>
    </row>
    <row r="1600" spans="1:5">
      <c r="A1600" s="42" t="s">
        <v>1915</v>
      </c>
      <c r="B1600" s="42" t="s">
        <v>6345</v>
      </c>
      <c r="C1600" s="43" t="s">
        <v>305</v>
      </c>
      <c r="D1600" s="44">
        <v>1.45</v>
      </c>
      <c r="E1600" s="44">
        <v>0.66</v>
      </c>
    </row>
    <row r="1601" spans="1:5">
      <c r="A1601" s="42" t="s">
        <v>1917</v>
      </c>
      <c r="B1601" s="42" t="s">
        <v>6346</v>
      </c>
      <c r="C1601" s="43" t="s">
        <v>305</v>
      </c>
      <c r="D1601" s="44">
        <v>0.48</v>
      </c>
      <c r="E1601" s="44">
        <v>0.19</v>
      </c>
    </row>
    <row r="1602" spans="1:5">
      <c r="A1602" s="42" t="s">
        <v>6347</v>
      </c>
      <c r="B1602" s="42" t="s">
        <v>6348</v>
      </c>
      <c r="C1602" s="43" t="s">
        <v>305</v>
      </c>
      <c r="D1602" s="44">
        <f>0.48*0.3</f>
        <v>0.144</v>
      </c>
      <c r="E1602" s="44">
        <f>0.19*0.3</f>
        <v>0.057</v>
      </c>
    </row>
    <row r="1603" spans="1:5">
      <c r="A1603" s="42" t="s">
        <v>1919</v>
      </c>
      <c r="B1603" s="42" t="s">
        <v>6349</v>
      </c>
      <c r="C1603" s="43" t="s">
        <v>305</v>
      </c>
      <c r="D1603" s="44">
        <v>0.66</v>
      </c>
      <c r="E1603" s="44">
        <v>0.28</v>
      </c>
    </row>
    <row r="1604" spans="1:5">
      <c r="A1604" s="42" t="s">
        <v>6350</v>
      </c>
      <c r="B1604" s="42" t="s">
        <v>6351</v>
      </c>
      <c r="C1604" s="43" t="s">
        <v>305</v>
      </c>
      <c r="D1604" s="44">
        <f>0.66*0.3</f>
        <v>0.198</v>
      </c>
      <c r="E1604" s="44">
        <f>0.28*0.3</f>
        <v>0.084</v>
      </c>
    </row>
    <row r="1605" spans="1:5">
      <c r="A1605" s="42" t="s">
        <v>1921</v>
      </c>
      <c r="B1605" s="42" t="s">
        <v>6352</v>
      </c>
      <c r="C1605" s="43" t="s">
        <v>305</v>
      </c>
      <c r="D1605" s="44">
        <v>1.03</v>
      </c>
      <c r="E1605" s="44">
        <v>0.36</v>
      </c>
    </row>
    <row r="1606" spans="1:5">
      <c r="A1606" s="42" t="s">
        <v>1923</v>
      </c>
      <c r="B1606" s="42" t="s">
        <v>6353</v>
      </c>
      <c r="C1606" s="43" t="s">
        <v>305</v>
      </c>
      <c r="D1606" s="44">
        <v>1.27</v>
      </c>
      <c r="E1606" s="44">
        <v>0.54</v>
      </c>
    </row>
    <row r="1607" spans="1:5">
      <c r="A1607" s="42" t="s">
        <v>1925</v>
      </c>
      <c r="B1607" s="42" t="s">
        <v>6354</v>
      </c>
      <c r="C1607" s="43" t="s">
        <v>305</v>
      </c>
      <c r="D1607" s="44">
        <v>0.73</v>
      </c>
      <c r="E1607" s="44">
        <v>0.32</v>
      </c>
    </row>
    <row r="1608" spans="1:5">
      <c r="A1608" s="42" t="s">
        <v>1927</v>
      </c>
      <c r="B1608" s="42" t="s">
        <v>6355</v>
      </c>
      <c r="C1608" s="43" t="s">
        <v>305</v>
      </c>
      <c r="D1608" s="44">
        <v>0.98</v>
      </c>
      <c r="E1608" s="44">
        <v>0.41</v>
      </c>
    </row>
    <row r="1609" spans="1:5">
      <c r="A1609" s="42" t="s">
        <v>1929</v>
      </c>
      <c r="B1609" s="42" t="s">
        <v>6356</v>
      </c>
      <c r="C1609" s="43" t="s">
        <v>305</v>
      </c>
      <c r="D1609" s="44">
        <v>1.34</v>
      </c>
      <c r="E1609" s="44">
        <v>0.53</v>
      </c>
    </row>
    <row r="1610" spans="1:5">
      <c r="A1610" s="42" t="s">
        <v>1931</v>
      </c>
      <c r="B1610" s="42" t="s">
        <v>6357</v>
      </c>
      <c r="C1610" s="43" t="s">
        <v>305</v>
      </c>
      <c r="D1610" s="44">
        <v>1.6</v>
      </c>
      <c r="E1610" s="44">
        <v>0.92</v>
      </c>
    </row>
    <row r="1611" spans="1:5">
      <c r="A1611" s="42" t="s">
        <v>1933</v>
      </c>
      <c r="B1611" s="42" t="s">
        <v>6358</v>
      </c>
      <c r="C1611" s="43" t="s">
        <v>305</v>
      </c>
      <c r="D1611" s="44">
        <v>0.59</v>
      </c>
      <c r="E1611" s="44">
        <v>0.23</v>
      </c>
    </row>
    <row r="1612" spans="1:5">
      <c r="A1612" s="42" t="s">
        <v>1935</v>
      </c>
      <c r="B1612" s="42" t="s">
        <v>6359</v>
      </c>
      <c r="C1612" s="43" t="s">
        <v>305</v>
      </c>
      <c r="D1612" s="44">
        <v>0.76</v>
      </c>
      <c r="E1612" s="44">
        <v>0.31</v>
      </c>
    </row>
    <row r="1613" spans="1:5">
      <c r="A1613" s="42" t="s">
        <v>1937</v>
      </c>
      <c r="B1613" s="42" t="s">
        <v>6360</v>
      </c>
      <c r="C1613" s="43" t="s">
        <v>305</v>
      </c>
      <c r="D1613" s="44">
        <v>1.17</v>
      </c>
      <c r="E1613" s="44">
        <v>0.4</v>
      </c>
    </row>
    <row r="1614" spans="1:5">
      <c r="A1614" s="42" t="s">
        <v>1939</v>
      </c>
      <c r="B1614" s="42" t="s">
        <v>6361</v>
      </c>
      <c r="C1614" s="43" t="s">
        <v>305</v>
      </c>
      <c r="D1614" s="44">
        <v>1.4</v>
      </c>
      <c r="E1614" s="44">
        <v>0.79</v>
      </c>
    </row>
    <row r="1615" spans="1:5">
      <c r="A1615" s="42" t="s">
        <v>1941</v>
      </c>
      <c r="B1615" s="42" t="s">
        <v>6362</v>
      </c>
      <c r="C1615" s="43" t="s">
        <v>305</v>
      </c>
      <c r="D1615" s="44">
        <v>1.55</v>
      </c>
      <c r="E1615" s="44">
        <v>0.58</v>
      </c>
    </row>
    <row r="1616" spans="1:5">
      <c r="A1616" s="42" t="s">
        <v>1943</v>
      </c>
      <c r="B1616" s="42" t="s">
        <v>6363</v>
      </c>
      <c r="C1616" s="43" t="s">
        <v>484</v>
      </c>
      <c r="D1616" s="44">
        <v>0.75</v>
      </c>
      <c r="E1616" s="44">
        <v>0</v>
      </c>
    </row>
    <row r="1617" spans="1:5">
      <c r="A1617" s="42" t="s">
        <v>1945</v>
      </c>
      <c r="B1617" s="42" t="s">
        <v>6364</v>
      </c>
      <c r="C1617" s="43" t="s">
        <v>484</v>
      </c>
      <c r="D1617" s="44">
        <v>0.3</v>
      </c>
      <c r="E1617" s="44">
        <v>0</v>
      </c>
    </row>
    <row r="1618" spans="1:5">
      <c r="A1618" s="42" t="s">
        <v>1947</v>
      </c>
      <c r="B1618" s="42" t="s">
        <v>6365</v>
      </c>
      <c r="C1618" s="43" t="s">
        <v>642</v>
      </c>
      <c r="D1618" s="44">
        <v>3.65</v>
      </c>
      <c r="E1618" s="44">
        <v>0</v>
      </c>
    </row>
    <row r="1619" spans="1:5">
      <c r="A1619" s="42" t="s">
        <v>1949</v>
      </c>
      <c r="B1619" s="42" t="s">
        <v>6366</v>
      </c>
      <c r="C1619" s="43" t="s">
        <v>642</v>
      </c>
      <c r="D1619" s="44">
        <v>4.67</v>
      </c>
      <c r="E1619" s="44">
        <v>0</v>
      </c>
    </row>
    <row r="1620" spans="1:5">
      <c r="A1620" s="42" t="s">
        <v>1951</v>
      </c>
      <c r="B1620" s="42" t="s">
        <v>6367</v>
      </c>
      <c r="C1620" s="43" t="s">
        <v>642</v>
      </c>
      <c r="D1620" s="44">
        <v>7.22</v>
      </c>
      <c r="E1620" s="44">
        <v>0</v>
      </c>
    </row>
    <row r="1621" spans="1:5">
      <c r="A1621" s="42" t="s">
        <v>1953</v>
      </c>
      <c r="B1621" s="42" t="s">
        <v>6368</v>
      </c>
      <c r="C1621" s="43" t="s">
        <v>484</v>
      </c>
      <c r="D1621" s="44">
        <v>0.4</v>
      </c>
      <c r="E1621" s="44">
        <v>0</v>
      </c>
    </row>
    <row r="1622" spans="1:5">
      <c r="A1622" s="42" t="s">
        <v>1955</v>
      </c>
      <c r="B1622" s="42" t="s">
        <v>6369</v>
      </c>
      <c r="C1622" s="43" t="s">
        <v>1151</v>
      </c>
      <c r="D1622" s="44">
        <v>11.9</v>
      </c>
      <c r="E1622" s="44">
        <v>2.1</v>
      </c>
    </row>
    <row r="1623" spans="1:5">
      <c r="A1623" s="42" t="s">
        <v>1957</v>
      </c>
      <c r="B1623" s="42" t="s">
        <v>6370</v>
      </c>
      <c r="C1623" s="43" t="s">
        <v>1151</v>
      </c>
      <c r="D1623" s="44">
        <v>18.4</v>
      </c>
      <c r="E1623" s="44">
        <v>4.6</v>
      </c>
    </row>
    <row r="1624" spans="1:5">
      <c r="A1624" s="42" t="s">
        <v>1959</v>
      </c>
      <c r="B1624" s="42" t="s">
        <v>6371</v>
      </c>
      <c r="C1624" s="43" t="s">
        <v>1151</v>
      </c>
      <c r="D1624" s="44">
        <v>27.2</v>
      </c>
      <c r="E1624" s="44">
        <v>6.8</v>
      </c>
    </row>
    <row r="1625" spans="1:5">
      <c r="A1625" s="42" t="s">
        <v>1961</v>
      </c>
      <c r="B1625" s="42" t="s">
        <v>6372</v>
      </c>
      <c r="C1625" s="43" t="s">
        <v>1151</v>
      </c>
      <c r="D1625" s="44">
        <v>36.8</v>
      </c>
      <c r="E1625" s="44">
        <v>9.2</v>
      </c>
    </row>
    <row r="1626" spans="1:5">
      <c r="A1626" s="42" t="s">
        <v>1963</v>
      </c>
      <c r="B1626" s="42" t="s">
        <v>6373</v>
      </c>
      <c r="C1626" s="43" t="s">
        <v>484</v>
      </c>
      <c r="D1626" s="44">
        <v>0.68</v>
      </c>
      <c r="E1626" s="44">
        <v>0.37</v>
      </c>
    </row>
    <row r="1627" spans="1:5">
      <c r="A1627" s="42" t="s">
        <v>1965</v>
      </c>
      <c r="B1627" s="42" t="s">
        <v>1966</v>
      </c>
      <c r="C1627" s="43" t="s">
        <v>305</v>
      </c>
      <c r="D1627" s="44">
        <v>0.4</v>
      </c>
      <c r="E1627" s="44">
        <v>0.1</v>
      </c>
    </row>
    <row r="1628" spans="1:5">
      <c r="A1628" s="42" t="s">
        <v>1967</v>
      </c>
      <c r="B1628" s="42" t="s">
        <v>1968</v>
      </c>
      <c r="C1628" s="43" t="s">
        <v>1969</v>
      </c>
      <c r="D1628" s="44">
        <v>0.45</v>
      </c>
      <c r="E1628" s="44">
        <v>0.15</v>
      </c>
    </row>
    <row r="1629" spans="1:5">
      <c r="A1629" s="42" t="s">
        <v>1970</v>
      </c>
      <c r="B1629" s="42" t="s">
        <v>1971</v>
      </c>
      <c r="C1629" s="43" t="s">
        <v>305</v>
      </c>
      <c r="D1629" s="44">
        <v>0.9</v>
      </c>
      <c r="E1629" s="44">
        <v>0.3</v>
      </c>
    </row>
    <row r="1630" spans="1:5">
      <c r="A1630" s="42" t="s">
        <v>1972</v>
      </c>
      <c r="B1630" s="42" t="s">
        <v>1973</v>
      </c>
      <c r="C1630" s="43" t="s">
        <v>260</v>
      </c>
      <c r="D1630" s="44">
        <v>2</v>
      </c>
      <c r="E1630" s="44">
        <v>0</v>
      </c>
    </row>
    <row r="1631" spans="1:5">
      <c r="A1631" s="42" t="s">
        <v>6374</v>
      </c>
      <c r="B1631" s="42" t="s">
        <v>6375</v>
      </c>
      <c r="C1631" s="43" t="s">
        <v>6376</v>
      </c>
      <c r="D1631" s="44">
        <v>0.29</v>
      </c>
      <c r="E1631" s="44">
        <v>0.29</v>
      </c>
    </row>
    <row r="1632" spans="1:5">
      <c r="A1632" s="42" t="s">
        <v>6377</v>
      </c>
      <c r="B1632" s="42" t="s">
        <v>1977</v>
      </c>
      <c r="C1632" s="43" t="s">
        <v>305</v>
      </c>
      <c r="D1632" s="44">
        <v>0.19</v>
      </c>
      <c r="E1632" s="44">
        <v>0</v>
      </c>
    </row>
    <row r="1633" spans="1:5">
      <c r="A1633" s="65"/>
      <c r="B1633" s="66"/>
      <c r="C1633" s="67"/>
      <c r="D1633" s="68"/>
      <c r="E1633" s="69"/>
    </row>
    <row r="1634" spans="1:5">
      <c r="A1634" s="65"/>
      <c r="B1634" s="66"/>
      <c r="C1634" s="67"/>
      <c r="D1634" s="68"/>
      <c r="E1634" s="69"/>
    </row>
    <row r="1635" spans="1:5">
      <c r="A1635" s="65"/>
      <c r="B1635" s="66"/>
      <c r="C1635" s="67"/>
      <c r="D1635" s="68"/>
      <c r="E1635" s="69"/>
    </row>
    <row r="1636" spans="1:5">
      <c r="A1636" s="65"/>
      <c r="B1636" s="66"/>
      <c r="C1636" s="67"/>
      <c r="D1636" s="68"/>
      <c r="E1636" s="69"/>
    </row>
    <row r="1637" spans="1:5">
      <c r="A1637" s="65"/>
      <c r="B1637" s="66"/>
      <c r="C1637" s="67"/>
      <c r="D1637" s="68"/>
      <c r="E1637" s="69"/>
    </row>
    <row r="1638" spans="1:5">
      <c r="A1638" s="65"/>
      <c r="B1638" s="66"/>
      <c r="C1638" s="67"/>
      <c r="D1638" s="68"/>
      <c r="E1638" s="69"/>
    </row>
    <row r="1639" spans="1:5">
      <c r="A1639" s="65"/>
      <c r="B1639" s="66"/>
      <c r="C1639" s="67"/>
      <c r="D1639" s="68"/>
      <c r="E1639" s="69"/>
    </row>
    <row r="1640" spans="1:5">
      <c r="A1640" s="65"/>
      <c r="B1640" s="66"/>
      <c r="C1640" s="67"/>
      <c r="D1640" s="68"/>
      <c r="E1640" s="69"/>
    </row>
    <row r="1641" spans="1:5">
      <c r="A1641" s="65"/>
      <c r="B1641" s="66"/>
      <c r="C1641" s="67"/>
      <c r="D1641" s="68"/>
      <c r="E1641" s="69"/>
    </row>
    <row r="1642" spans="1:5">
      <c r="A1642" s="65"/>
      <c r="B1642" s="66"/>
      <c r="C1642" s="67"/>
      <c r="D1642" s="68"/>
      <c r="E1642" s="69"/>
    </row>
    <row r="1643" spans="1:5">
      <c r="A1643" s="65"/>
      <c r="B1643" s="66"/>
      <c r="C1643" s="67"/>
      <c r="D1643" s="68"/>
      <c r="E1643" s="69"/>
    </row>
    <row r="1644" spans="1:5">
      <c r="A1644" s="65"/>
      <c r="B1644" s="66"/>
      <c r="C1644" s="67"/>
      <c r="D1644" s="68"/>
      <c r="E1644" s="69"/>
    </row>
    <row r="1645" spans="1:5">
      <c r="A1645" s="65"/>
      <c r="B1645" s="66"/>
      <c r="C1645" s="67"/>
      <c r="D1645" s="68"/>
      <c r="E1645" s="69"/>
    </row>
    <row r="1646" spans="1:5">
      <c r="A1646" s="65"/>
      <c r="B1646" s="66"/>
      <c r="C1646" s="67"/>
      <c r="D1646" s="68"/>
      <c r="E1646" s="69"/>
    </row>
    <row r="1647" spans="1:5">
      <c r="A1647" s="65"/>
      <c r="B1647" s="66"/>
      <c r="C1647" s="67"/>
      <c r="D1647" s="68"/>
      <c r="E1647" s="69"/>
    </row>
    <row r="1648" spans="1:5">
      <c r="A1648" s="65"/>
      <c r="B1648" s="66"/>
      <c r="C1648" s="67"/>
      <c r="D1648" s="68"/>
      <c r="E1648" s="69"/>
    </row>
    <row r="1649" spans="1:5">
      <c r="A1649" s="65"/>
      <c r="B1649" s="66"/>
      <c r="C1649" s="67"/>
      <c r="D1649" s="68"/>
      <c r="E1649" s="69"/>
    </row>
    <row r="1650" spans="1:5">
      <c r="A1650" s="65"/>
      <c r="B1650" s="66"/>
      <c r="C1650" s="67"/>
      <c r="D1650" s="68"/>
      <c r="E1650" s="69"/>
    </row>
    <row r="1651" spans="1:5">
      <c r="A1651" s="65"/>
      <c r="B1651" s="66"/>
      <c r="C1651" s="67"/>
      <c r="D1651" s="68"/>
      <c r="E1651" s="69"/>
    </row>
    <row r="1652" spans="1:5">
      <c r="A1652" s="65"/>
      <c r="B1652" s="66"/>
      <c r="C1652" s="68"/>
      <c r="D1652" s="68"/>
      <c r="E1652" s="69"/>
    </row>
    <row r="1653" spans="1:5">
      <c r="A1653" s="65"/>
      <c r="B1653" s="66"/>
      <c r="C1653" s="68"/>
      <c r="D1653" s="68"/>
      <c r="E1653" s="69"/>
    </row>
    <row r="1654" spans="1:5">
      <c r="A1654" s="65"/>
      <c r="B1654" s="66"/>
      <c r="C1654" s="68"/>
      <c r="D1654" s="68"/>
      <c r="E1654" s="69"/>
    </row>
    <row r="1655" spans="1:5">
      <c r="A1655" s="65"/>
      <c r="B1655" s="66"/>
      <c r="C1655" s="68"/>
      <c r="D1655" s="68"/>
      <c r="E1655" s="69"/>
    </row>
    <row r="1656" spans="1:5">
      <c r="A1656" s="65"/>
      <c r="B1656" s="66"/>
      <c r="C1656" s="68"/>
      <c r="D1656" s="68"/>
      <c r="E1656" s="69"/>
    </row>
    <row r="1657" spans="1:5">
      <c r="A1657" s="65"/>
      <c r="B1657" s="66"/>
      <c r="C1657" s="68"/>
      <c r="D1657" s="68"/>
      <c r="E1657" s="69"/>
    </row>
    <row r="1658" spans="1:5">
      <c r="A1658" s="65"/>
      <c r="B1658" s="66"/>
      <c r="C1658" s="68"/>
      <c r="D1658" s="68"/>
      <c r="E1658" s="69"/>
    </row>
    <row r="1659" spans="1:5">
      <c r="A1659" s="65"/>
      <c r="B1659" s="66"/>
      <c r="C1659" s="68"/>
      <c r="D1659" s="68"/>
      <c r="E1659" s="69"/>
    </row>
    <row r="1660" spans="1:5">
      <c r="A1660" s="65"/>
      <c r="B1660" s="66"/>
      <c r="C1660" s="68"/>
      <c r="D1660" s="68"/>
      <c r="E1660" s="69"/>
    </row>
    <row r="1661" spans="1:5">
      <c r="A1661" s="65"/>
      <c r="B1661" s="66"/>
      <c r="C1661" s="68"/>
      <c r="D1661" s="68"/>
      <c r="E1661" s="69"/>
    </row>
    <row r="1662" spans="1:5">
      <c r="A1662" s="65"/>
      <c r="B1662" s="66"/>
      <c r="C1662" s="68"/>
      <c r="D1662" s="68"/>
      <c r="E1662" s="69"/>
    </row>
    <row r="1663" spans="1:5">
      <c r="A1663" s="65"/>
      <c r="B1663" s="66"/>
      <c r="C1663" s="68"/>
      <c r="D1663" s="68"/>
      <c r="E1663" s="69"/>
    </row>
    <row r="1664" spans="1:5">
      <c r="A1664" s="65"/>
      <c r="B1664" s="66"/>
      <c r="C1664" s="70"/>
      <c r="D1664" s="68"/>
      <c r="E1664" s="69"/>
    </row>
    <row r="1665" spans="1:5">
      <c r="A1665" s="65"/>
      <c r="B1665" s="66"/>
      <c r="C1665" s="68"/>
      <c r="D1665" s="68"/>
      <c r="E1665" s="69"/>
    </row>
    <row r="1666" spans="1:5">
      <c r="A1666" s="65"/>
      <c r="B1666" s="66"/>
      <c r="C1666" s="71"/>
      <c r="D1666" s="68"/>
      <c r="E1666" s="69"/>
    </row>
    <row r="1667" spans="1:5">
      <c r="A1667" s="65"/>
      <c r="B1667" s="66"/>
      <c r="C1667" s="71"/>
      <c r="D1667" s="68"/>
      <c r="E1667" s="69"/>
    </row>
    <row r="1668" spans="1:5">
      <c r="A1668" s="65"/>
      <c r="B1668" s="66"/>
      <c r="C1668" s="71"/>
      <c r="D1668" s="68"/>
      <c r="E1668" s="69"/>
    </row>
    <row r="1669" spans="1:5">
      <c r="A1669" s="65"/>
      <c r="B1669" s="66"/>
      <c r="C1669" s="71"/>
      <c r="D1669" s="68"/>
      <c r="E1669" s="69"/>
    </row>
    <row r="1670" spans="1:5">
      <c r="A1670" s="65"/>
      <c r="B1670" s="41"/>
      <c r="C1670" s="38"/>
      <c r="D1670" s="72"/>
      <c r="E1670" s="73"/>
    </row>
    <row r="1671" spans="1:5">
      <c r="A1671" s="65"/>
      <c r="B1671" s="41"/>
      <c r="C1671" s="38"/>
      <c r="D1671" s="74"/>
      <c r="E1671" s="74"/>
    </row>
    <row r="1672" spans="1:5">
      <c r="A1672" s="65"/>
      <c r="B1672" s="41"/>
      <c r="C1672" s="38"/>
      <c r="D1672" s="74"/>
      <c r="E1672" s="74"/>
    </row>
    <row r="1673" spans="1:5">
      <c r="A1673" s="65"/>
      <c r="B1673" s="75"/>
      <c r="C1673" s="67"/>
      <c r="D1673" s="74"/>
      <c r="E1673" s="74"/>
    </row>
    <row r="1674" spans="1:5">
      <c r="A1674" s="65"/>
      <c r="B1674" s="75"/>
      <c r="C1674" s="67"/>
      <c r="D1674" s="74"/>
      <c r="E1674" s="74"/>
    </row>
    <row r="1675" spans="1:5">
      <c r="A1675" s="65"/>
      <c r="B1675" s="75"/>
      <c r="C1675" s="67"/>
      <c r="D1675" s="74"/>
      <c r="E1675" s="74"/>
    </row>
    <row r="1676" spans="1:5">
      <c r="A1676" s="65"/>
      <c r="B1676" s="75"/>
      <c r="C1676" s="67"/>
      <c r="D1676" s="74"/>
      <c r="E1676" s="74"/>
    </row>
    <row r="1677" spans="1:5">
      <c r="A1677" s="65"/>
      <c r="B1677" s="75"/>
      <c r="C1677" s="67"/>
      <c r="D1677" s="74"/>
      <c r="E1677" s="74"/>
    </row>
    <row r="1678" spans="1:5">
      <c r="A1678" s="65"/>
      <c r="B1678" s="75"/>
      <c r="C1678" s="67"/>
      <c r="D1678" s="74"/>
      <c r="E1678" s="74"/>
    </row>
    <row r="1679" spans="1:5">
      <c r="A1679" s="65"/>
      <c r="B1679" s="75"/>
      <c r="C1679" s="67"/>
      <c r="D1679" s="74"/>
      <c r="E1679" s="74"/>
    </row>
    <row r="1680" spans="1:5">
      <c r="A1680" s="65"/>
      <c r="B1680" s="75"/>
      <c r="C1680" s="67"/>
      <c r="D1680" s="74"/>
      <c r="E1680" s="74"/>
    </row>
    <row r="1681" spans="1:5">
      <c r="A1681" s="65"/>
      <c r="B1681" s="75"/>
      <c r="C1681" s="67"/>
      <c r="D1681" s="74"/>
      <c r="E1681" s="74"/>
    </row>
    <row r="1682" spans="1:5">
      <c r="A1682" s="65"/>
      <c r="B1682" s="75"/>
      <c r="C1682" s="67"/>
      <c r="D1682" s="74"/>
      <c r="E1682" s="74"/>
    </row>
    <row r="1683" spans="1:5">
      <c r="A1683" s="65"/>
      <c r="B1683" s="75"/>
      <c r="C1683" s="67"/>
      <c r="D1683" s="74"/>
      <c r="E1683" s="74"/>
    </row>
    <row r="1684" spans="1:5">
      <c r="A1684" s="65"/>
      <c r="B1684" s="75"/>
      <c r="C1684" s="67"/>
      <c r="D1684" s="74"/>
      <c r="E1684" s="74"/>
    </row>
    <row r="1685" spans="1:5">
      <c r="A1685" s="65"/>
      <c r="B1685" s="75"/>
      <c r="C1685" s="67"/>
      <c r="D1685" s="74"/>
      <c r="E1685" s="74"/>
    </row>
    <row r="1686" spans="1:5">
      <c r="A1686" s="65"/>
      <c r="B1686" s="75"/>
      <c r="C1686" s="67"/>
      <c r="D1686" s="74"/>
      <c r="E1686" s="74"/>
    </row>
    <row r="1687" spans="1:5">
      <c r="A1687" s="65"/>
      <c r="B1687" s="75"/>
      <c r="C1687" s="67"/>
      <c r="D1687" s="74"/>
      <c r="E1687" s="74"/>
    </row>
    <row r="1688" spans="1:5">
      <c r="A1688" s="65"/>
      <c r="B1688" s="75"/>
      <c r="C1688" s="67"/>
      <c r="D1688" s="74"/>
      <c r="E1688" s="74"/>
    </row>
    <row r="1689" spans="1:5">
      <c r="A1689" s="65"/>
      <c r="B1689" s="75"/>
      <c r="C1689" s="67"/>
      <c r="D1689" s="74"/>
      <c r="E1689" s="74"/>
    </row>
    <row r="1690" spans="1:5">
      <c r="A1690" s="65"/>
      <c r="B1690" s="75"/>
      <c r="C1690" s="67"/>
      <c r="D1690" s="74"/>
      <c r="E1690" s="74"/>
    </row>
    <row r="1691" spans="1:5">
      <c r="A1691" s="65"/>
      <c r="B1691" s="75"/>
      <c r="C1691" s="67"/>
      <c r="D1691" s="74"/>
      <c r="E1691" s="74"/>
    </row>
    <row r="1692" spans="1:5">
      <c r="A1692" s="65"/>
      <c r="B1692" s="75"/>
      <c r="C1692" s="67"/>
      <c r="D1692" s="74"/>
      <c r="E1692" s="74"/>
    </row>
    <row r="1693" spans="1:5">
      <c r="A1693" s="65"/>
      <c r="B1693" s="75"/>
      <c r="C1693" s="67"/>
      <c r="D1693" s="74"/>
      <c r="E1693" s="74"/>
    </row>
    <row r="1694" spans="1:5">
      <c r="A1694" s="65"/>
      <c r="B1694" s="75"/>
      <c r="C1694" s="67"/>
      <c r="D1694" s="74"/>
      <c r="E1694" s="74"/>
    </row>
    <row r="1695" spans="1:5">
      <c r="A1695" s="65"/>
      <c r="B1695" s="75"/>
      <c r="C1695" s="67"/>
      <c r="D1695" s="74"/>
      <c r="E1695" s="74"/>
    </row>
    <row r="1696" spans="1:5">
      <c r="A1696" s="65"/>
      <c r="B1696" s="75"/>
      <c r="C1696" s="67"/>
      <c r="D1696" s="74"/>
      <c r="E1696" s="74"/>
    </row>
    <row r="1697" spans="1:5">
      <c r="A1697" s="65"/>
      <c r="B1697" s="75"/>
      <c r="C1697" s="67"/>
      <c r="D1697" s="74"/>
      <c r="E1697" s="74"/>
    </row>
    <row r="1698" spans="1:5">
      <c r="A1698" s="65"/>
      <c r="B1698" s="75"/>
      <c r="C1698" s="67"/>
      <c r="D1698" s="74"/>
      <c r="E1698" s="76"/>
    </row>
    <row r="1699" spans="1:5">
      <c r="A1699" s="65"/>
      <c r="B1699" s="75"/>
      <c r="C1699" s="67"/>
      <c r="D1699" s="74"/>
      <c r="E1699" s="76"/>
    </row>
    <row r="1700" spans="1:5">
      <c r="A1700" s="65"/>
      <c r="B1700" s="75"/>
      <c r="C1700" s="67"/>
      <c r="D1700" s="74"/>
      <c r="E1700" s="76"/>
    </row>
    <row r="1701" spans="1:5">
      <c r="A1701" s="65"/>
      <c r="B1701" s="75"/>
      <c r="C1701" s="67"/>
      <c r="D1701" s="74"/>
      <c r="E1701" s="76"/>
    </row>
    <row r="1702" spans="1:5">
      <c r="A1702" s="65"/>
      <c r="B1702" s="75"/>
      <c r="C1702" s="67"/>
      <c r="D1702" s="74"/>
      <c r="E1702" s="76"/>
    </row>
    <row r="1703" spans="1:5">
      <c r="A1703" s="65"/>
      <c r="B1703" s="75"/>
      <c r="C1703" s="67"/>
      <c r="D1703" s="74"/>
      <c r="E1703" s="76"/>
    </row>
    <row r="1704" spans="1:5">
      <c r="A1704" s="65"/>
      <c r="B1704" s="75"/>
      <c r="C1704" s="67"/>
      <c r="D1704" s="74"/>
      <c r="E1704" s="76"/>
    </row>
    <row r="1705" ht="12.75" spans="1:5">
      <c r="A1705" s="65"/>
      <c r="B1705" s="75"/>
      <c r="C1705" s="67"/>
      <c r="D1705" s="77"/>
      <c r="E1705" s="78"/>
    </row>
    <row r="1706" spans="1:5">
      <c r="A1706" s="65"/>
      <c r="B1706" s="75"/>
      <c r="C1706" s="67"/>
      <c r="D1706" s="74"/>
      <c r="E1706" s="76"/>
    </row>
    <row r="1707" spans="1:5">
      <c r="A1707" s="65"/>
      <c r="B1707" s="75"/>
      <c r="C1707" s="67"/>
      <c r="D1707" s="74"/>
      <c r="E1707" s="76"/>
    </row>
    <row r="1708" spans="1:5">
      <c r="A1708" s="65"/>
      <c r="B1708" s="79"/>
      <c r="C1708" s="80"/>
      <c r="D1708" s="81"/>
      <c r="E1708" s="82"/>
    </row>
    <row r="1709" spans="1:5">
      <c r="A1709" s="83"/>
      <c r="B1709" s="79"/>
      <c r="C1709" s="84"/>
      <c r="D1709" s="85"/>
      <c r="E1709" s="85"/>
    </row>
    <row r="1710" spans="1:5">
      <c r="A1710" s="83"/>
      <c r="B1710" s="75"/>
      <c r="C1710" s="84"/>
      <c r="D1710" s="85"/>
      <c r="E1710" s="85"/>
    </row>
    <row r="1711" spans="1:5">
      <c r="A1711" s="83"/>
      <c r="B1711" s="75"/>
      <c r="C1711" s="84"/>
      <c r="D1711" s="85"/>
      <c r="E1711" s="85"/>
    </row>
    <row r="1712" spans="1:5">
      <c r="A1712" s="83"/>
      <c r="B1712" s="75"/>
      <c r="C1712" s="84"/>
      <c r="D1712" s="85"/>
      <c r="E1712" s="85"/>
    </row>
    <row r="1713" spans="1:5">
      <c r="A1713" s="83"/>
      <c r="B1713" s="75"/>
      <c r="C1713" s="84"/>
      <c r="D1713" s="85"/>
      <c r="E1713" s="85"/>
    </row>
    <row r="1714" spans="1:5">
      <c r="A1714" s="83"/>
      <c r="B1714" s="75"/>
      <c r="C1714" s="84"/>
      <c r="D1714" s="85"/>
      <c r="E1714" s="85"/>
    </row>
    <row r="1715" spans="1:5">
      <c r="A1715" s="83"/>
      <c r="B1715" s="86"/>
      <c r="C1715" s="84"/>
      <c r="D1715" s="85"/>
      <c r="E1715" s="85"/>
    </row>
    <row r="1716" spans="1:5">
      <c r="A1716" s="83"/>
      <c r="B1716" s="86"/>
      <c r="C1716" s="84"/>
      <c r="D1716" s="85"/>
      <c r="E1716" s="85"/>
    </row>
    <row r="1717" spans="1:5">
      <c r="A1717" s="83"/>
      <c r="B1717" s="75"/>
      <c r="C1717" s="84"/>
      <c r="D1717" s="85"/>
      <c r="E1717" s="85"/>
    </row>
    <row r="1718" spans="1:5">
      <c r="A1718" s="83"/>
      <c r="B1718" s="75"/>
      <c r="C1718" s="84"/>
      <c r="D1718" s="85"/>
      <c r="E1718" s="85"/>
    </row>
    <row r="1719" spans="1:5">
      <c r="A1719" s="83"/>
      <c r="B1719" s="75"/>
      <c r="C1719" s="84"/>
      <c r="D1719" s="85"/>
      <c r="E1719" s="85"/>
    </row>
    <row r="1720" spans="1:5">
      <c r="A1720" s="83"/>
      <c r="B1720" s="75"/>
      <c r="C1720" s="84"/>
      <c r="D1720" s="85"/>
      <c r="E1720" s="85"/>
    </row>
    <row r="1721" spans="1:5">
      <c r="A1721" s="83"/>
      <c r="B1721" s="75"/>
      <c r="C1721" s="84"/>
      <c r="D1721" s="85"/>
      <c r="E1721" s="85"/>
    </row>
    <row r="1722" spans="1:5">
      <c r="A1722" s="83"/>
      <c r="B1722" s="75"/>
      <c r="C1722" s="84"/>
      <c r="D1722" s="85"/>
      <c r="E1722" s="85"/>
    </row>
    <row r="1723" spans="1:5">
      <c r="A1723" s="83"/>
      <c r="B1723" s="75"/>
      <c r="C1723" s="84"/>
      <c r="D1723" s="85"/>
      <c r="E1723" s="85"/>
    </row>
    <row r="1724" spans="1:5">
      <c r="A1724" s="83"/>
      <c r="B1724" s="75"/>
      <c r="C1724" s="84"/>
      <c r="D1724" s="85"/>
      <c r="E1724" s="85"/>
    </row>
    <row r="1725" spans="1:5">
      <c r="A1725" s="83"/>
      <c r="B1725" s="75"/>
      <c r="C1725" s="84"/>
      <c r="D1725" s="85"/>
      <c r="E1725" s="85"/>
    </row>
    <row r="1726" spans="1:5">
      <c r="A1726" s="83"/>
      <c r="B1726" s="75"/>
      <c r="C1726" s="84"/>
      <c r="D1726" s="85"/>
      <c r="E1726" s="85"/>
    </row>
    <row r="1727" spans="1:5">
      <c r="A1727" s="83"/>
      <c r="B1727" s="75"/>
      <c r="C1727" s="84"/>
      <c r="D1727" s="85"/>
      <c r="E1727" s="85"/>
    </row>
    <row r="1728" spans="1:5">
      <c r="A1728" s="83"/>
      <c r="B1728" s="75"/>
      <c r="C1728" s="84"/>
      <c r="D1728" s="85"/>
      <c r="E1728" s="85"/>
    </row>
    <row r="1729" spans="1:5">
      <c r="A1729" s="83"/>
      <c r="B1729" s="86"/>
      <c r="C1729" s="84"/>
      <c r="D1729" s="85"/>
      <c r="E1729" s="85"/>
    </row>
    <row r="1730" spans="1:5">
      <c r="A1730" s="83"/>
      <c r="B1730" s="75"/>
      <c r="C1730" s="84"/>
      <c r="D1730" s="85"/>
      <c r="E1730" s="85"/>
    </row>
    <row r="1731" spans="1:5">
      <c r="A1731" s="83"/>
      <c r="B1731" s="75"/>
      <c r="C1731" s="84"/>
      <c r="D1731" s="85"/>
      <c r="E1731" s="85"/>
    </row>
    <row r="1732" spans="1:5">
      <c r="A1732" s="83"/>
      <c r="B1732" s="75"/>
      <c r="C1732" s="84"/>
      <c r="D1732" s="85"/>
      <c r="E1732" s="85"/>
    </row>
    <row r="1733" spans="1:5">
      <c r="A1733" s="83"/>
      <c r="B1733" s="75"/>
      <c r="C1733" s="84"/>
      <c r="D1733" s="85"/>
      <c r="E1733" s="85"/>
    </row>
    <row r="1734" spans="1:5">
      <c r="A1734" s="83"/>
      <c r="B1734" s="75"/>
      <c r="C1734" s="84"/>
      <c r="D1734" s="85"/>
      <c r="E1734" s="85"/>
    </row>
    <row r="1735" spans="1:5">
      <c r="A1735" s="83"/>
      <c r="B1735" s="75"/>
      <c r="C1735" s="84"/>
      <c r="D1735" s="85"/>
      <c r="E1735" s="85"/>
    </row>
    <row r="1736" spans="1:5">
      <c r="A1736" s="83"/>
      <c r="B1736" s="75"/>
      <c r="C1736" s="84"/>
      <c r="D1736" s="85"/>
      <c r="E1736" s="85"/>
    </row>
    <row r="1737" spans="1:5">
      <c r="A1737" s="83"/>
      <c r="B1737" s="75"/>
      <c r="C1737" s="84"/>
      <c r="D1737" s="85"/>
      <c r="E1737" s="85"/>
    </row>
    <row r="1738" spans="1:5">
      <c r="A1738" s="83"/>
      <c r="B1738" s="75"/>
      <c r="C1738" s="84"/>
      <c r="D1738" s="85"/>
      <c r="E1738" s="85"/>
    </row>
    <row r="1739" spans="1:5">
      <c r="A1739" s="83"/>
      <c r="B1739" s="75"/>
      <c r="C1739" s="84"/>
      <c r="D1739" s="85"/>
      <c r="E1739" s="85"/>
    </row>
    <row r="1740" spans="1:5">
      <c r="A1740" s="83"/>
      <c r="B1740" s="75"/>
      <c r="C1740" s="84"/>
      <c r="D1740" s="85"/>
      <c r="E1740" s="85"/>
    </row>
    <row r="1741" spans="1:5">
      <c r="A1741" s="83"/>
      <c r="B1741" s="75"/>
      <c r="C1741" s="84"/>
      <c r="D1741" s="85"/>
      <c r="E1741" s="85"/>
    </row>
    <row r="1742" spans="1:5">
      <c r="A1742" s="83"/>
      <c r="B1742" s="75"/>
      <c r="C1742" s="84"/>
      <c r="D1742" s="85"/>
      <c r="E1742" s="85"/>
    </row>
    <row r="1743" spans="1:5">
      <c r="A1743" s="83"/>
      <c r="B1743" s="75"/>
      <c r="C1743" s="84"/>
      <c r="D1743" s="85"/>
      <c r="E1743" s="85"/>
    </row>
    <row r="1744" spans="1:5">
      <c r="A1744" s="83"/>
      <c r="B1744" s="75"/>
      <c r="C1744" s="84"/>
      <c r="D1744" s="85"/>
      <c r="E1744" s="85"/>
    </row>
    <row r="1745" spans="1:5">
      <c r="A1745" s="83"/>
      <c r="B1745" s="75"/>
      <c r="C1745" s="84"/>
      <c r="D1745" s="85"/>
      <c r="E1745" s="85"/>
    </row>
    <row r="1746" spans="1:5">
      <c r="A1746" s="83"/>
      <c r="B1746" s="75"/>
      <c r="C1746" s="84"/>
      <c r="D1746" s="85"/>
      <c r="E1746" s="85"/>
    </row>
    <row r="1747" spans="1:5">
      <c r="A1747" s="83"/>
      <c r="B1747" s="75"/>
      <c r="C1747" s="84"/>
      <c r="D1747" s="85"/>
      <c r="E1747" s="85"/>
    </row>
    <row r="1748" spans="1:5">
      <c r="A1748" s="83"/>
      <c r="B1748" s="75"/>
      <c r="C1748" s="84"/>
      <c r="D1748" s="85"/>
      <c r="E1748" s="85"/>
    </row>
    <row r="1749" spans="1:5">
      <c r="A1749" s="83"/>
      <c r="B1749" s="75"/>
      <c r="C1749" s="84"/>
      <c r="D1749" s="85"/>
      <c r="E1749" s="85"/>
    </row>
    <row r="1750" spans="1:5">
      <c r="A1750" s="83"/>
      <c r="B1750" s="75"/>
      <c r="C1750" s="84"/>
      <c r="D1750" s="85"/>
      <c r="E1750" s="85"/>
    </row>
    <row r="1751" spans="1:5">
      <c r="A1751" s="83"/>
      <c r="B1751" s="75"/>
      <c r="C1751" s="84"/>
      <c r="D1751" s="85"/>
      <c r="E1751" s="85"/>
    </row>
    <row r="1752" spans="1:5">
      <c r="A1752" s="83"/>
      <c r="B1752" s="75"/>
      <c r="C1752" s="84"/>
      <c r="D1752" s="85"/>
      <c r="E1752" s="85"/>
    </row>
    <row r="1753" spans="1:5">
      <c r="A1753" s="83"/>
      <c r="B1753" s="75"/>
      <c r="C1753" s="84"/>
      <c r="D1753" s="85"/>
      <c r="E1753" s="85"/>
    </row>
    <row r="1754" spans="1:5">
      <c r="A1754" s="83"/>
      <c r="B1754" s="75"/>
      <c r="C1754" s="84"/>
      <c r="D1754" s="85"/>
      <c r="E1754" s="85"/>
    </row>
    <row r="1755" spans="1:5">
      <c r="A1755" s="83"/>
      <c r="B1755" s="75"/>
      <c r="C1755" s="84"/>
      <c r="D1755" s="85"/>
      <c r="E1755" s="85"/>
    </row>
    <row r="1756" spans="1:5">
      <c r="A1756" s="83"/>
      <c r="B1756" s="75"/>
      <c r="C1756" s="84"/>
      <c r="D1756" s="85"/>
      <c r="E1756" s="85"/>
    </row>
    <row r="1757" spans="1:5">
      <c r="A1757" s="83"/>
      <c r="B1757" s="75"/>
      <c r="C1757" s="84"/>
      <c r="D1757" s="85"/>
      <c r="E1757" s="85"/>
    </row>
    <row r="1758" spans="1:5">
      <c r="A1758" s="83"/>
      <c r="B1758" s="75"/>
      <c r="C1758" s="84"/>
      <c r="D1758" s="85"/>
      <c r="E1758" s="85"/>
    </row>
    <row r="1759" spans="1:5">
      <c r="A1759" s="83"/>
      <c r="B1759" s="75"/>
      <c r="C1759" s="84"/>
      <c r="D1759" s="85"/>
      <c r="E1759" s="85"/>
    </row>
    <row r="1760" spans="1:5">
      <c r="A1760" s="83"/>
      <c r="B1760" s="75"/>
      <c r="C1760" s="84"/>
      <c r="D1760" s="85"/>
      <c r="E1760" s="85"/>
    </row>
    <row r="1761" spans="1:5">
      <c r="A1761" s="83"/>
      <c r="B1761" s="75"/>
      <c r="C1761" s="84"/>
      <c r="D1761" s="85"/>
      <c r="E1761" s="85"/>
    </row>
    <row r="1762" spans="1:5">
      <c r="A1762" s="83"/>
      <c r="B1762" s="75"/>
      <c r="C1762" s="84"/>
      <c r="D1762" s="85"/>
      <c r="E1762" s="85"/>
    </row>
  </sheetData>
  <protectedRanges>
    <protectedRange sqref="A135:C146 A117:C124 A130:C130 A72:C115 A2:C15" name="区域1"/>
    <protectedRange sqref="D117:E127 D129:E130 E128 D72:E115 D2:E15" name="区域1_1"/>
    <protectedRange sqref="D128" name="区域1_1_1"/>
  </protectedRanges>
  <autoFilter ref="A1:Q1632">
    <extLst/>
  </autoFilter>
  <mergeCells count="2">
    <mergeCell ref="S22:Y22"/>
    <mergeCell ref="S24:T24"/>
  </mergeCells>
  <dataValidations count="1">
    <dataValidation type="textLength" operator="notEqual" allowBlank="1" showInputMessage="1" showErrorMessage="1" sqref="B133">
      <formula1>0</formula1>
    </dataValidation>
  </dataValidations>
  <pageMargins left="0.75" right="0.75" top="1" bottom="1" header="0.5" footer="0.5"/>
  <pageSetup paperSize="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6"/>
  <sheetViews>
    <sheetView workbookViewId="0">
      <pane ySplit="1" topLeftCell="A5" activePane="bottomLeft" state="frozen"/>
      <selection/>
      <selection pane="bottomLeft" activeCell="A473" sqref="$A473:$XFD473"/>
    </sheetView>
  </sheetViews>
  <sheetFormatPr defaultColWidth="9" defaultRowHeight="14.25" outlineLevelCol="7"/>
  <cols>
    <col min="1" max="1" width="24.375" style="3" customWidth="1"/>
    <col min="2" max="2" width="21.875" style="3" customWidth="1"/>
    <col min="3" max="3" width="39.625" customWidth="1"/>
    <col min="4" max="4" width="14.125" customWidth="1"/>
    <col min="5" max="5" width="32.875" customWidth="1"/>
    <col min="6" max="6" width="18.875" customWidth="1"/>
    <col min="7" max="7" width="17.5" customWidth="1"/>
    <col min="8" max="8" width="11.125" style="4" customWidth="1"/>
  </cols>
  <sheetData>
    <row r="1" ht="15" spans="1:8">
      <c r="A1" s="5" t="s">
        <v>6378</v>
      </c>
      <c r="B1" s="6" t="s">
        <v>6379</v>
      </c>
      <c r="C1" s="7" t="s">
        <v>6380</v>
      </c>
      <c r="D1" s="8" t="s">
        <v>6381</v>
      </c>
      <c r="E1" s="8" t="s">
        <v>6382</v>
      </c>
      <c r="F1" s="7" t="s">
        <v>6383</v>
      </c>
      <c r="G1" s="7" t="s">
        <v>6384</v>
      </c>
      <c r="H1" s="9" t="s">
        <v>4070</v>
      </c>
    </row>
    <row r="2" ht="16.5" spans="1:8">
      <c r="A2" s="10" t="s">
        <v>6385</v>
      </c>
      <c r="B2" s="10" t="s">
        <v>6385</v>
      </c>
      <c r="C2" s="11" t="s">
        <v>6386</v>
      </c>
      <c r="D2" s="11" t="s">
        <v>6387</v>
      </c>
      <c r="E2" s="11"/>
      <c r="F2" s="11" t="s">
        <v>6388</v>
      </c>
      <c r="G2" s="11" t="s">
        <v>3548</v>
      </c>
      <c r="H2" s="12">
        <v>0</v>
      </c>
    </row>
    <row r="3" ht="16.5" spans="1:8">
      <c r="A3" s="10" t="s">
        <v>6389</v>
      </c>
      <c r="B3" s="10" t="s">
        <v>6389</v>
      </c>
      <c r="C3" s="11" t="s">
        <v>6390</v>
      </c>
      <c r="D3" s="11" t="s">
        <v>6387</v>
      </c>
      <c r="E3" s="11"/>
      <c r="F3" s="11" t="s">
        <v>3556</v>
      </c>
      <c r="G3" s="11" t="s">
        <v>3082</v>
      </c>
      <c r="H3" s="12">
        <v>0</v>
      </c>
    </row>
    <row r="4" ht="16.5" spans="1:8">
      <c r="A4" s="10" t="s">
        <v>6391</v>
      </c>
      <c r="B4" s="10" t="s">
        <v>6391</v>
      </c>
      <c r="C4" s="11" t="s">
        <v>6392</v>
      </c>
      <c r="D4" s="11" t="s">
        <v>6387</v>
      </c>
      <c r="E4" s="11"/>
      <c r="F4" s="11" t="s">
        <v>6393</v>
      </c>
      <c r="G4" s="11" t="s">
        <v>1843</v>
      </c>
      <c r="H4" s="12">
        <v>0</v>
      </c>
    </row>
    <row r="5" ht="16.5" spans="1:8">
      <c r="A5" s="10" t="s">
        <v>6394</v>
      </c>
      <c r="B5" s="10" t="s">
        <v>6394</v>
      </c>
      <c r="C5" s="11" t="s">
        <v>6395</v>
      </c>
      <c r="D5" s="11" t="s">
        <v>6387</v>
      </c>
      <c r="E5" s="11"/>
      <c r="F5" s="11" t="s">
        <v>6396</v>
      </c>
      <c r="G5" s="11" t="s">
        <v>6397</v>
      </c>
      <c r="H5" s="12">
        <v>0</v>
      </c>
    </row>
    <row r="6" ht="16.5" spans="1:8">
      <c r="A6" s="10" t="s">
        <v>6398</v>
      </c>
      <c r="B6" s="10" t="s">
        <v>6398</v>
      </c>
      <c r="C6" s="11" t="s">
        <v>6399</v>
      </c>
      <c r="D6" s="11" t="s">
        <v>6387</v>
      </c>
      <c r="E6" s="11"/>
      <c r="F6" s="11" t="s">
        <v>3556</v>
      </c>
      <c r="G6" s="11" t="s">
        <v>6400</v>
      </c>
      <c r="H6" s="12">
        <v>0</v>
      </c>
    </row>
    <row r="7" ht="16.5" spans="1:8">
      <c r="A7" s="10" t="s">
        <v>6401</v>
      </c>
      <c r="B7" s="10" t="s">
        <v>6401</v>
      </c>
      <c r="C7" s="11" t="s">
        <v>6402</v>
      </c>
      <c r="D7" s="11" t="s">
        <v>6387</v>
      </c>
      <c r="E7" s="11"/>
      <c r="F7" s="11" t="s">
        <v>3556</v>
      </c>
      <c r="G7" s="11" t="s">
        <v>305</v>
      </c>
      <c r="H7" s="12">
        <v>0</v>
      </c>
    </row>
    <row r="8" ht="16.5" spans="1:8">
      <c r="A8" s="10" t="s">
        <v>6403</v>
      </c>
      <c r="B8" s="10" t="s">
        <v>6403</v>
      </c>
      <c r="C8" s="11" t="s">
        <v>6404</v>
      </c>
      <c r="D8" s="11" t="s">
        <v>6387</v>
      </c>
      <c r="E8" s="11"/>
      <c r="F8" s="11" t="s">
        <v>6405</v>
      </c>
      <c r="G8" s="11" t="s">
        <v>484</v>
      </c>
      <c r="H8" s="12">
        <v>0</v>
      </c>
    </row>
    <row r="9" ht="16.5" spans="1:8">
      <c r="A9" s="10" t="s">
        <v>6406</v>
      </c>
      <c r="B9" s="10" t="s">
        <v>6406</v>
      </c>
      <c r="C9" s="11" t="s">
        <v>6407</v>
      </c>
      <c r="D9" s="11" t="s">
        <v>6387</v>
      </c>
      <c r="E9" s="11"/>
      <c r="F9" s="11" t="s">
        <v>6405</v>
      </c>
      <c r="G9" s="11" t="s">
        <v>1843</v>
      </c>
      <c r="H9" s="12">
        <v>0</v>
      </c>
    </row>
    <row r="10" ht="16.5" spans="1:8">
      <c r="A10" s="10" t="s">
        <v>6408</v>
      </c>
      <c r="B10" s="10" t="s">
        <v>6408</v>
      </c>
      <c r="C10" s="11" t="s">
        <v>6409</v>
      </c>
      <c r="D10" s="11" t="s">
        <v>6387</v>
      </c>
      <c r="E10" s="11"/>
      <c r="F10" s="11" t="s">
        <v>6405</v>
      </c>
      <c r="G10" s="11" t="s">
        <v>484</v>
      </c>
      <c r="H10" s="12">
        <v>0</v>
      </c>
    </row>
    <row r="11" ht="16.5" spans="1:8">
      <c r="A11" s="10" t="s">
        <v>3493</v>
      </c>
      <c r="B11" s="10" t="s">
        <v>3493</v>
      </c>
      <c r="C11" s="11" t="s">
        <v>6410</v>
      </c>
      <c r="D11" s="11" t="s">
        <v>6387</v>
      </c>
      <c r="E11" s="11"/>
      <c r="F11" s="11" t="s">
        <v>3556</v>
      </c>
      <c r="G11" s="11" t="s">
        <v>1151</v>
      </c>
      <c r="H11" s="12">
        <v>0</v>
      </c>
    </row>
    <row r="12" ht="16.5" spans="1:8">
      <c r="A12" s="10" t="s">
        <v>3510</v>
      </c>
      <c r="B12" s="10" t="s">
        <v>3510</v>
      </c>
      <c r="C12" s="11" t="s">
        <v>6411</v>
      </c>
      <c r="D12" s="11" t="s">
        <v>6387</v>
      </c>
      <c r="E12" s="11"/>
      <c r="F12" s="11" t="s">
        <v>3556</v>
      </c>
      <c r="G12" s="11" t="s">
        <v>305</v>
      </c>
      <c r="H12" s="12">
        <v>0</v>
      </c>
    </row>
    <row r="13" ht="16.5" spans="1:8">
      <c r="A13" s="10" t="s">
        <v>6412</v>
      </c>
      <c r="B13" s="10" t="s">
        <v>6412</v>
      </c>
      <c r="C13" s="11" t="s">
        <v>6413</v>
      </c>
      <c r="D13" s="11" t="s">
        <v>6387</v>
      </c>
      <c r="E13" s="11"/>
      <c r="F13" s="11" t="s">
        <v>6414</v>
      </c>
      <c r="G13" s="11" t="s">
        <v>1843</v>
      </c>
      <c r="H13" s="12">
        <v>0</v>
      </c>
    </row>
    <row r="14" ht="16.5" spans="1:8">
      <c r="A14" s="10" t="s">
        <v>3510</v>
      </c>
      <c r="B14" s="10" t="s">
        <v>3510</v>
      </c>
      <c r="C14" s="11" t="s">
        <v>6411</v>
      </c>
      <c r="D14" s="11" t="s">
        <v>6387</v>
      </c>
      <c r="E14" s="11"/>
      <c r="F14" s="11" t="s">
        <v>3556</v>
      </c>
      <c r="G14" s="11" t="s">
        <v>305</v>
      </c>
      <c r="H14" s="12">
        <v>0</v>
      </c>
    </row>
    <row r="15" ht="16.5" spans="1:8">
      <c r="A15" s="10" t="s">
        <v>6415</v>
      </c>
      <c r="B15" s="10" t="s">
        <v>6415</v>
      </c>
      <c r="C15" s="11" t="s">
        <v>6416</v>
      </c>
      <c r="D15" s="11" t="s">
        <v>6387</v>
      </c>
      <c r="E15" s="11"/>
      <c r="F15" s="11" t="s">
        <v>3556</v>
      </c>
      <c r="G15" s="11" t="s">
        <v>484</v>
      </c>
      <c r="H15" s="12">
        <v>0</v>
      </c>
    </row>
    <row r="16" ht="16.5" spans="1:8">
      <c r="A16" s="10" t="s">
        <v>6417</v>
      </c>
      <c r="B16" s="10" t="s">
        <v>6417</v>
      </c>
      <c r="C16" s="11" t="s">
        <v>6418</v>
      </c>
      <c r="D16" s="11" t="s">
        <v>6387</v>
      </c>
      <c r="E16" s="11"/>
      <c r="F16" s="11" t="s">
        <v>3556</v>
      </c>
      <c r="G16" s="11" t="s">
        <v>484</v>
      </c>
      <c r="H16" s="12">
        <v>0</v>
      </c>
    </row>
    <row r="17" ht="16.5" spans="1:8">
      <c r="A17" s="10" t="s">
        <v>6419</v>
      </c>
      <c r="B17" s="10" t="s">
        <v>6419</v>
      </c>
      <c r="C17" s="11" t="s">
        <v>6420</v>
      </c>
      <c r="D17" s="11" t="s">
        <v>6387</v>
      </c>
      <c r="E17" s="11"/>
      <c r="F17" s="11" t="s">
        <v>3556</v>
      </c>
      <c r="G17" s="11" t="s">
        <v>3324</v>
      </c>
      <c r="H17" s="12">
        <v>0</v>
      </c>
    </row>
    <row r="18" ht="16.5" spans="1:8">
      <c r="A18" s="10" t="s">
        <v>6421</v>
      </c>
      <c r="B18" s="10" t="s">
        <v>6421</v>
      </c>
      <c r="C18" s="11" t="s">
        <v>6422</v>
      </c>
      <c r="D18" s="11" t="s">
        <v>6387</v>
      </c>
      <c r="E18" s="11"/>
      <c r="F18" s="11" t="s">
        <v>6422</v>
      </c>
      <c r="G18" s="11" t="s">
        <v>623</v>
      </c>
      <c r="H18" s="12">
        <v>0</v>
      </c>
    </row>
    <row r="19" ht="16.5" spans="1:8">
      <c r="A19" s="10" t="s">
        <v>3325</v>
      </c>
      <c r="B19" s="10" t="s">
        <v>3325</v>
      </c>
      <c r="C19" s="11" t="s">
        <v>6423</v>
      </c>
      <c r="D19" s="11" t="s">
        <v>6387</v>
      </c>
      <c r="E19" s="11"/>
      <c r="F19" s="11" t="s">
        <v>3556</v>
      </c>
      <c r="G19" s="11" t="s">
        <v>3324</v>
      </c>
      <c r="H19" s="12">
        <v>0</v>
      </c>
    </row>
    <row r="20" ht="16.5" spans="1:8">
      <c r="A20" s="10" t="s">
        <v>3325</v>
      </c>
      <c r="B20" s="10" t="s">
        <v>3325</v>
      </c>
      <c r="C20" s="11" t="s">
        <v>6423</v>
      </c>
      <c r="D20" s="11" t="s">
        <v>6387</v>
      </c>
      <c r="E20" s="11"/>
      <c r="F20" s="11" t="s">
        <v>3556</v>
      </c>
      <c r="G20" s="11" t="s">
        <v>3324</v>
      </c>
      <c r="H20" s="12">
        <v>0</v>
      </c>
    </row>
    <row r="21" ht="16.5" spans="1:8">
      <c r="A21" s="10" t="s">
        <v>3373</v>
      </c>
      <c r="B21" s="10" t="s">
        <v>3373</v>
      </c>
      <c r="C21" s="11" t="s">
        <v>3372</v>
      </c>
      <c r="D21" s="11" t="s">
        <v>6387</v>
      </c>
      <c r="E21" s="11"/>
      <c r="F21" s="11" t="s">
        <v>3556</v>
      </c>
      <c r="G21" s="11" t="s">
        <v>3324</v>
      </c>
      <c r="H21" s="12">
        <v>0</v>
      </c>
    </row>
    <row r="22" ht="16.5" spans="1:8">
      <c r="A22" s="10" t="s">
        <v>6424</v>
      </c>
      <c r="B22" s="10" t="s">
        <v>6424</v>
      </c>
      <c r="C22" s="11" t="s">
        <v>6425</v>
      </c>
      <c r="D22" s="11" t="s">
        <v>6387</v>
      </c>
      <c r="E22" s="11"/>
      <c r="F22" s="11" t="s">
        <v>3556</v>
      </c>
      <c r="G22" s="11" t="s">
        <v>305</v>
      </c>
      <c r="H22" s="12">
        <v>0</v>
      </c>
    </row>
    <row r="23" ht="16.5" spans="1:8">
      <c r="A23" s="10" t="s">
        <v>6426</v>
      </c>
      <c r="B23" s="10" t="s">
        <v>6426</v>
      </c>
      <c r="C23" s="11" t="s">
        <v>6427</v>
      </c>
      <c r="D23" s="11" t="s">
        <v>6387</v>
      </c>
      <c r="E23" s="11"/>
      <c r="F23" s="11" t="s">
        <v>3556</v>
      </c>
      <c r="G23" s="11" t="s">
        <v>305</v>
      </c>
      <c r="H23" s="12">
        <v>0</v>
      </c>
    </row>
    <row r="24" ht="16.5" spans="1:8">
      <c r="A24" s="10" t="s">
        <v>6428</v>
      </c>
      <c r="B24" s="10" t="s">
        <v>6428</v>
      </c>
      <c r="C24" s="11" t="s">
        <v>6429</v>
      </c>
      <c r="D24" s="11" t="s">
        <v>6387</v>
      </c>
      <c r="E24" s="11"/>
      <c r="F24" s="11" t="s">
        <v>6430</v>
      </c>
      <c r="G24" s="11" t="s">
        <v>305</v>
      </c>
      <c r="H24" s="12">
        <v>0</v>
      </c>
    </row>
    <row r="25" ht="16.5" spans="1:8">
      <c r="A25" s="10" t="s">
        <v>6431</v>
      </c>
      <c r="B25" s="10" t="s">
        <v>6431</v>
      </c>
      <c r="C25" s="11" t="s">
        <v>6432</v>
      </c>
      <c r="D25" s="11" t="s">
        <v>6387</v>
      </c>
      <c r="E25" s="11"/>
      <c r="F25" s="11" t="s">
        <v>6405</v>
      </c>
      <c r="G25" s="11" t="s">
        <v>1843</v>
      </c>
      <c r="H25" s="12">
        <v>0</v>
      </c>
    </row>
    <row r="26" ht="16.5" spans="1:8">
      <c r="A26" s="10" t="s">
        <v>6433</v>
      </c>
      <c r="B26" s="10" t="s">
        <v>6433</v>
      </c>
      <c r="C26" s="11" t="s">
        <v>6434</v>
      </c>
      <c r="D26" s="11" t="s">
        <v>6387</v>
      </c>
      <c r="E26" s="11"/>
      <c r="F26" s="11" t="s">
        <v>6435</v>
      </c>
      <c r="G26" s="11" t="s">
        <v>1843</v>
      </c>
      <c r="H26" s="12">
        <v>0</v>
      </c>
    </row>
    <row r="27" ht="16.5" spans="1:8">
      <c r="A27" s="10" t="s">
        <v>6436</v>
      </c>
      <c r="B27" s="10" t="s">
        <v>6436</v>
      </c>
      <c r="C27" s="11" t="s">
        <v>6437</v>
      </c>
      <c r="D27" s="11" t="s">
        <v>6387</v>
      </c>
      <c r="E27" s="11"/>
      <c r="F27" s="11" t="s">
        <v>6435</v>
      </c>
      <c r="G27" s="11" t="s">
        <v>1843</v>
      </c>
      <c r="H27" s="12">
        <v>0</v>
      </c>
    </row>
    <row r="28" ht="16.5" spans="1:8">
      <c r="A28" s="10" t="s">
        <v>6438</v>
      </c>
      <c r="B28" s="10" t="s">
        <v>6438</v>
      </c>
      <c r="C28" s="11" t="s">
        <v>6439</v>
      </c>
      <c r="D28" s="11" t="s">
        <v>6387</v>
      </c>
      <c r="E28" s="11"/>
      <c r="F28" s="11" t="s">
        <v>3556</v>
      </c>
      <c r="G28" s="11" t="s">
        <v>484</v>
      </c>
      <c r="H28" s="12">
        <v>0</v>
      </c>
    </row>
    <row r="29" ht="16.5" spans="1:8">
      <c r="A29" s="10" t="s">
        <v>6440</v>
      </c>
      <c r="B29" s="10" t="s">
        <v>6440</v>
      </c>
      <c r="C29" s="11" t="s">
        <v>6441</v>
      </c>
      <c r="D29" s="11" t="s">
        <v>6387</v>
      </c>
      <c r="E29" s="11"/>
      <c r="F29" s="11" t="s">
        <v>6442</v>
      </c>
      <c r="G29" s="11" t="s">
        <v>484</v>
      </c>
      <c r="H29" s="12">
        <v>0</v>
      </c>
    </row>
    <row r="30" ht="16.5" spans="1:8">
      <c r="A30" s="10" t="s">
        <v>6443</v>
      </c>
      <c r="B30" s="10" t="s">
        <v>6443</v>
      </c>
      <c r="C30" s="11" t="s">
        <v>6444</v>
      </c>
      <c r="D30" s="11" t="s">
        <v>6387</v>
      </c>
      <c r="E30" s="11"/>
      <c r="F30" s="11" t="s">
        <v>6445</v>
      </c>
      <c r="G30" s="11" t="s">
        <v>305</v>
      </c>
      <c r="H30" s="12">
        <v>0</v>
      </c>
    </row>
    <row r="31" ht="16.5" spans="1:8">
      <c r="A31" s="10" t="s">
        <v>6446</v>
      </c>
      <c r="B31" s="10" t="s">
        <v>6446</v>
      </c>
      <c r="C31" s="11" t="s">
        <v>6447</v>
      </c>
      <c r="D31" s="11" t="s">
        <v>6387</v>
      </c>
      <c r="E31" s="11"/>
      <c r="F31" s="11" t="s">
        <v>3556</v>
      </c>
      <c r="G31" s="11" t="s">
        <v>1151</v>
      </c>
      <c r="H31" s="12">
        <v>0</v>
      </c>
    </row>
    <row r="32" ht="16.5" spans="1:8">
      <c r="A32" s="10" t="s">
        <v>6448</v>
      </c>
      <c r="B32" s="10" t="s">
        <v>6448</v>
      </c>
      <c r="C32" s="11" t="s">
        <v>6449</v>
      </c>
      <c r="D32" s="11" t="s">
        <v>6387</v>
      </c>
      <c r="E32" s="11"/>
      <c r="F32" s="11" t="s">
        <v>6450</v>
      </c>
      <c r="G32" s="11" t="s">
        <v>305</v>
      </c>
      <c r="H32" s="12">
        <v>0</v>
      </c>
    </row>
    <row r="33" ht="16.5" spans="1:8">
      <c r="A33" s="10" t="s">
        <v>6451</v>
      </c>
      <c r="B33" s="10" t="s">
        <v>6451</v>
      </c>
      <c r="C33" s="11" t="s">
        <v>6452</v>
      </c>
      <c r="D33" s="11" t="s">
        <v>6387</v>
      </c>
      <c r="E33" s="11"/>
      <c r="F33" s="11" t="s">
        <v>6453</v>
      </c>
      <c r="G33" s="11" t="s">
        <v>1151</v>
      </c>
      <c r="H33" s="12">
        <v>0</v>
      </c>
    </row>
    <row r="34" ht="16.5" spans="1:8">
      <c r="A34" s="10" t="s">
        <v>6454</v>
      </c>
      <c r="B34" s="10" t="s">
        <v>6454</v>
      </c>
      <c r="C34" s="11" t="s">
        <v>6455</v>
      </c>
      <c r="D34" s="11" t="s">
        <v>6387</v>
      </c>
      <c r="E34" s="11"/>
      <c r="F34" s="11" t="s">
        <v>3556</v>
      </c>
      <c r="G34" s="11" t="s">
        <v>1843</v>
      </c>
      <c r="H34" s="12">
        <v>0</v>
      </c>
    </row>
    <row r="35" ht="16.5" spans="1:8">
      <c r="A35" s="10" t="s">
        <v>6456</v>
      </c>
      <c r="B35" s="10" t="s">
        <v>6456</v>
      </c>
      <c r="C35" s="11" t="s">
        <v>6457</v>
      </c>
      <c r="D35" s="11" t="s">
        <v>6387</v>
      </c>
      <c r="E35" s="11"/>
      <c r="F35" s="11" t="s">
        <v>6458</v>
      </c>
      <c r="G35" s="11" t="s">
        <v>3268</v>
      </c>
      <c r="H35" s="12">
        <v>0</v>
      </c>
    </row>
    <row r="36" ht="16.5" spans="1:8">
      <c r="A36" s="10" t="s">
        <v>6459</v>
      </c>
      <c r="B36" s="10" t="s">
        <v>6459</v>
      </c>
      <c r="C36" s="11" t="s">
        <v>6460</v>
      </c>
      <c r="D36" s="11" t="s">
        <v>6387</v>
      </c>
      <c r="E36" s="11"/>
      <c r="F36" s="11" t="s">
        <v>6461</v>
      </c>
      <c r="G36" s="11" t="s">
        <v>484</v>
      </c>
      <c r="H36" s="12">
        <v>0</v>
      </c>
    </row>
    <row r="37" ht="16.5" spans="1:8">
      <c r="A37" s="10" t="s">
        <v>3389</v>
      </c>
      <c r="B37" s="10" t="s">
        <v>3389</v>
      </c>
      <c r="C37" s="11" t="s">
        <v>6462</v>
      </c>
      <c r="D37" s="11" t="s">
        <v>6387</v>
      </c>
      <c r="E37" s="11"/>
      <c r="F37" s="11" t="s">
        <v>6462</v>
      </c>
      <c r="G37" s="11" t="s">
        <v>3064</v>
      </c>
      <c r="H37" s="12">
        <v>0</v>
      </c>
    </row>
    <row r="38" ht="16.5" spans="1:8">
      <c r="A38" s="10" t="s">
        <v>6463</v>
      </c>
      <c r="B38" s="10" t="s">
        <v>6463</v>
      </c>
      <c r="C38" s="11" t="s">
        <v>6464</v>
      </c>
      <c r="D38" s="11" t="s">
        <v>6387</v>
      </c>
      <c r="E38" s="11"/>
      <c r="F38" s="11" t="s">
        <v>3556</v>
      </c>
      <c r="G38" s="11" t="s">
        <v>1151</v>
      </c>
      <c r="H38" s="12">
        <v>0</v>
      </c>
    </row>
    <row r="39" ht="16.5" spans="1:8">
      <c r="A39" s="10" t="s">
        <v>6465</v>
      </c>
      <c r="B39" s="10" t="s">
        <v>6465</v>
      </c>
      <c r="C39" s="11" t="s">
        <v>6466</v>
      </c>
      <c r="D39" s="11" t="s">
        <v>6387</v>
      </c>
      <c r="E39" s="11"/>
      <c r="F39" s="11" t="s">
        <v>3556</v>
      </c>
      <c r="G39" s="11" t="s">
        <v>1843</v>
      </c>
      <c r="H39" s="12">
        <v>0</v>
      </c>
    </row>
    <row r="40" ht="16.5" spans="1:8">
      <c r="A40" s="10" t="s">
        <v>6467</v>
      </c>
      <c r="B40" s="10" t="s">
        <v>6467</v>
      </c>
      <c r="C40" s="11" t="s">
        <v>6468</v>
      </c>
      <c r="D40" s="11" t="s">
        <v>6387</v>
      </c>
      <c r="E40" s="11"/>
      <c r="F40" s="11" t="s">
        <v>3556</v>
      </c>
      <c r="G40" s="11" t="s">
        <v>1843</v>
      </c>
      <c r="H40" s="12">
        <v>0</v>
      </c>
    </row>
    <row r="41" ht="16.5" spans="1:8">
      <c r="A41" s="10" t="s">
        <v>6469</v>
      </c>
      <c r="B41" s="10" t="s">
        <v>6469</v>
      </c>
      <c r="C41" s="11" t="s">
        <v>6470</v>
      </c>
      <c r="D41" s="11" t="s">
        <v>6387</v>
      </c>
      <c r="E41" s="11"/>
      <c r="F41" s="11" t="s">
        <v>6471</v>
      </c>
      <c r="G41" s="11" t="s">
        <v>305</v>
      </c>
      <c r="H41" s="12">
        <v>0</v>
      </c>
    </row>
    <row r="42" ht="16.5" spans="1:8">
      <c r="A42" s="10" t="s">
        <v>6472</v>
      </c>
      <c r="B42" s="10" t="s">
        <v>6472</v>
      </c>
      <c r="C42" s="11" t="s">
        <v>6473</v>
      </c>
      <c r="D42" s="11" t="s">
        <v>6387</v>
      </c>
      <c r="E42" s="11"/>
      <c r="F42" s="11" t="s">
        <v>6473</v>
      </c>
      <c r="G42" s="11" t="s">
        <v>592</v>
      </c>
      <c r="H42" s="12">
        <v>0</v>
      </c>
    </row>
    <row r="43" ht="16.5" spans="1:8">
      <c r="A43" s="10" t="s">
        <v>6474</v>
      </c>
      <c r="B43" s="10" t="s">
        <v>6474</v>
      </c>
      <c r="C43" s="11" t="s">
        <v>6475</v>
      </c>
      <c r="D43" s="11" t="s">
        <v>6387</v>
      </c>
      <c r="E43" s="11"/>
      <c r="F43" s="11" t="s">
        <v>6475</v>
      </c>
      <c r="G43" s="11" t="s">
        <v>592</v>
      </c>
      <c r="H43" s="12">
        <v>0</v>
      </c>
    </row>
    <row r="44" ht="16.5" spans="1:8">
      <c r="A44" s="10" t="s">
        <v>6476</v>
      </c>
      <c r="B44" s="10" t="s">
        <v>6476</v>
      </c>
      <c r="C44" s="11" t="s">
        <v>6477</v>
      </c>
      <c r="D44" s="11" t="s">
        <v>6387</v>
      </c>
      <c r="E44" s="11"/>
      <c r="F44" s="11" t="s">
        <v>3556</v>
      </c>
      <c r="G44" s="11" t="s">
        <v>1151</v>
      </c>
      <c r="H44" s="12">
        <v>0</v>
      </c>
    </row>
    <row r="45" ht="16.5" spans="1:8">
      <c r="A45" s="10" t="s">
        <v>6478</v>
      </c>
      <c r="B45" s="10" t="s">
        <v>6478</v>
      </c>
      <c r="C45" s="11" t="s">
        <v>6479</v>
      </c>
      <c r="D45" s="11" t="s">
        <v>6387</v>
      </c>
      <c r="E45" s="11"/>
      <c r="F45" s="11" t="s">
        <v>3556</v>
      </c>
      <c r="G45" s="11" t="s">
        <v>305</v>
      </c>
      <c r="H45" s="12">
        <v>0</v>
      </c>
    </row>
    <row r="46" ht="16.5" spans="1:8">
      <c r="A46" s="10" t="s">
        <v>6480</v>
      </c>
      <c r="B46" s="10" t="s">
        <v>6480</v>
      </c>
      <c r="C46" s="11" t="s">
        <v>6481</v>
      </c>
      <c r="D46" s="11" t="s">
        <v>6387</v>
      </c>
      <c r="E46" s="11"/>
      <c r="F46" s="11" t="s">
        <v>3556</v>
      </c>
      <c r="G46" s="11" t="s">
        <v>305</v>
      </c>
      <c r="H46" s="12">
        <v>0</v>
      </c>
    </row>
    <row r="47" ht="16.5" spans="1:8">
      <c r="A47" s="10" t="s">
        <v>6482</v>
      </c>
      <c r="B47" s="10" t="s">
        <v>6482</v>
      </c>
      <c r="C47" s="11" t="s">
        <v>6483</v>
      </c>
      <c r="D47" s="11" t="s">
        <v>6387</v>
      </c>
      <c r="E47" s="11"/>
      <c r="F47" s="11" t="s">
        <v>3556</v>
      </c>
      <c r="G47" s="11" t="s">
        <v>3082</v>
      </c>
      <c r="H47" s="12">
        <v>3623.32</v>
      </c>
    </row>
    <row r="48" ht="16.5" spans="1:8">
      <c r="A48" s="10" t="s">
        <v>6484</v>
      </c>
      <c r="B48" s="10" t="s">
        <v>6484</v>
      </c>
      <c r="C48" s="11" t="s">
        <v>6485</v>
      </c>
      <c r="D48" s="11" t="s">
        <v>6387</v>
      </c>
      <c r="E48" s="11"/>
      <c r="F48" s="11" t="s">
        <v>3556</v>
      </c>
      <c r="G48" s="11" t="s">
        <v>3082</v>
      </c>
      <c r="H48" s="12">
        <v>0</v>
      </c>
    </row>
    <row r="49" ht="16.5" spans="1:8">
      <c r="A49" s="10" t="s">
        <v>6484</v>
      </c>
      <c r="B49" s="10" t="s">
        <v>6484</v>
      </c>
      <c r="C49" s="11" t="s">
        <v>6485</v>
      </c>
      <c r="D49" s="11" t="s">
        <v>6387</v>
      </c>
      <c r="E49" s="11"/>
      <c r="F49" s="11" t="s">
        <v>3556</v>
      </c>
      <c r="G49" s="11" t="s">
        <v>3082</v>
      </c>
      <c r="H49" s="12">
        <v>0</v>
      </c>
    </row>
    <row r="50" ht="16.5" spans="1:8">
      <c r="A50" s="10" t="s">
        <v>6486</v>
      </c>
      <c r="B50" s="10" t="s">
        <v>6486</v>
      </c>
      <c r="C50" s="11" t="s">
        <v>6487</v>
      </c>
      <c r="D50" s="11" t="s">
        <v>6387</v>
      </c>
      <c r="E50" s="11"/>
      <c r="F50" s="11" t="s">
        <v>6488</v>
      </c>
      <c r="G50" s="11" t="s">
        <v>305</v>
      </c>
      <c r="H50" s="12">
        <v>0</v>
      </c>
    </row>
    <row r="51" ht="16.5" spans="1:8">
      <c r="A51" s="10" t="s">
        <v>6489</v>
      </c>
      <c r="B51" s="10" t="s">
        <v>6489</v>
      </c>
      <c r="C51" s="11" t="s">
        <v>6490</v>
      </c>
      <c r="D51" s="11" t="s">
        <v>6387</v>
      </c>
      <c r="E51" s="11"/>
      <c r="F51" s="11" t="s">
        <v>3556</v>
      </c>
      <c r="G51" s="11" t="s">
        <v>1843</v>
      </c>
      <c r="H51" s="12">
        <v>0</v>
      </c>
    </row>
    <row r="52" ht="16.5" spans="1:8">
      <c r="A52" s="10" t="s">
        <v>6491</v>
      </c>
      <c r="B52" s="10" t="s">
        <v>6491</v>
      </c>
      <c r="C52" s="11" t="s">
        <v>6492</v>
      </c>
      <c r="D52" s="11" t="s">
        <v>6387</v>
      </c>
      <c r="E52" s="11"/>
      <c r="F52" s="11" t="s">
        <v>6493</v>
      </c>
      <c r="G52" s="11" t="s">
        <v>305</v>
      </c>
      <c r="H52" s="12">
        <v>0</v>
      </c>
    </row>
    <row r="53" ht="16.5" spans="1:8">
      <c r="A53" s="10" t="s">
        <v>6494</v>
      </c>
      <c r="B53" s="10" t="s">
        <v>6494</v>
      </c>
      <c r="C53" s="11" t="s">
        <v>6495</v>
      </c>
      <c r="D53" s="11" t="s">
        <v>6387</v>
      </c>
      <c r="E53" s="11"/>
      <c r="F53" s="11" t="s">
        <v>3556</v>
      </c>
      <c r="G53" s="11" t="s">
        <v>305</v>
      </c>
      <c r="H53" s="12">
        <v>0</v>
      </c>
    </row>
    <row r="54" ht="16.5" spans="1:8">
      <c r="A54" s="10" t="s">
        <v>6496</v>
      </c>
      <c r="B54" s="10" t="s">
        <v>6496</v>
      </c>
      <c r="C54" s="11" t="s">
        <v>6497</v>
      </c>
      <c r="D54" s="11" t="s">
        <v>6387</v>
      </c>
      <c r="E54" s="11"/>
      <c r="F54" s="11" t="s">
        <v>3556</v>
      </c>
      <c r="G54" s="11" t="s">
        <v>1843</v>
      </c>
      <c r="H54" s="12">
        <v>0</v>
      </c>
    </row>
    <row r="55" ht="16.5" spans="1:8">
      <c r="A55" s="10" t="s">
        <v>6498</v>
      </c>
      <c r="B55" s="10" t="s">
        <v>6498</v>
      </c>
      <c r="C55" s="11" t="s">
        <v>6499</v>
      </c>
      <c r="D55" s="11" t="s">
        <v>6387</v>
      </c>
      <c r="E55" s="11"/>
      <c r="F55" s="11" t="s">
        <v>6500</v>
      </c>
      <c r="G55" s="11" t="s">
        <v>305</v>
      </c>
      <c r="H55" s="12">
        <v>0</v>
      </c>
    </row>
    <row r="56" ht="16.5" spans="1:8">
      <c r="A56" s="10" t="s">
        <v>6501</v>
      </c>
      <c r="B56" s="10" t="s">
        <v>6501</v>
      </c>
      <c r="C56" s="11" t="s">
        <v>6502</v>
      </c>
      <c r="D56" s="11" t="s">
        <v>6387</v>
      </c>
      <c r="E56" s="11"/>
      <c r="F56" s="11" t="s">
        <v>6503</v>
      </c>
      <c r="G56" s="11" t="s">
        <v>305</v>
      </c>
      <c r="H56" s="12">
        <v>0</v>
      </c>
    </row>
    <row r="57" ht="16.5" spans="1:8">
      <c r="A57" s="10" t="s">
        <v>6504</v>
      </c>
      <c r="B57" s="10" t="s">
        <v>6504</v>
      </c>
      <c r="C57" s="11" t="s">
        <v>6505</v>
      </c>
      <c r="D57" s="11" t="s">
        <v>6387</v>
      </c>
      <c r="E57" s="11"/>
      <c r="F57" s="11" t="s">
        <v>6506</v>
      </c>
      <c r="G57" s="11" t="s">
        <v>484</v>
      </c>
      <c r="H57" s="12">
        <v>0</v>
      </c>
    </row>
    <row r="58" ht="16.5" spans="1:8">
      <c r="A58" s="10" t="s">
        <v>6507</v>
      </c>
      <c r="B58" s="10" t="s">
        <v>6507</v>
      </c>
      <c r="C58" s="11" t="s">
        <v>6508</v>
      </c>
      <c r="D58" s="11" t="s">
        <v>6387</v>
      </c>
      <c r="E58" s="11"/>
      <c r="F58" s="11" t="s">
        <v>3556</v>
      </c>
      <c r="G58" s="11" t="s">
        <v>1843</v>
      </c>
      <c r="H58" s="12">
        <v>0</v>
      </c>
    </row>
    <row r="59" ht="16.5" spans="1:8">
      <c r="A59" s="10" t="s">
        <v>6509</v>
      </c>
      <c r="B59" s="10" t="s">
        <v>6509</v>
      </c>
      <c r="C59" s="11" t="s">
        <v>6510</v>
      </c>
      <c r="D59" s="11" t="s">
        <v>6387</v>
      </c>
      <c r="E59" s="11"/>
      <c r="F59" s="11" t="s">
        <v>6511</v>
      </c>
      <c r="G59" s="11" t="s">
        <v>484</v>
      </c>
      <c r="H59" s="12">
        <v>0</v>
      </c>
    </row>
    <row r="60" ht="16.5" spans="1:8">
      <c r="A60" s="10" t="s">
        <v>6509</v>
      </c>
      <c r="B60" s="10" t="s">
        <v>6509</v>
      </c>
      <c r="C60" s="11" t="s">
        <v>6510</v>
      </c>
      <c r="D60" s="11" t="s">
        <v>6387</v>
      </c>
      <c r="E60" s="11"/>
      <c r="F60" s="11" t="s">
        <v>6511</v>
      </c>
      <c r="G60" s="11" t="s">
        <v>484</v>
      </c>
      <c r="H60" s="12">
        <v>0</v>
      </c>
    </row>
    <row r="61" ht="16.5" spans="1:8">
      <c r="A61" s="10" t="s">
        <v>3524</v>
      </c>
      <c r="B61" s="10" t="s">
        <v>3524</v>
      </c>
      <c r="C61" s="11" t="s">
        <v>3522</v>
      </c>
      <c r="D61" s="11" t="s">
        <v>6387</v>
      </c>
      <c r="E61" s="11"/>
      <c r="F61" s="11" t="s">
        <v>3523</v>
      </c>
      <c r="G61" s="11" t="s">
        <v>305</v>
      </c>
      <c r="H61" s="12">
        <v>0</v>
      </c>
    </row>
    <row r="62" ht="16.5" spans="1:8">
      <c r="A62" s="10" t="s">
        <v>6512</v>
      </c>
      <c r="B62" s="10" t="s">
        <v>6512</v>
      </c>
      <c r="C62" s="11" t="s">
        <v>6513</v>
      </c>
      <c r="D62" s="11" t="s">
        <v>6387</v>
      </c>
      <c r="E62" s="11"/>
      <c r="F62" s="11" t="s">
        <v>6514</v>
      </c>
      <c r="G62" s="11" t="s">
        <v>305</v>
      </c>
      <c r="H62" s="12">
        <v>0</v>
      </c>
    </row>
    <row r="63" ht="16.5" spans="1:8">
      <c r="A63" s="10" t="s">
        <v>6515</v>
      </c>
      <c r="B63" s="10" t="s">
        <v>6515</v>
      </c>
      <c r="C63" s="11" t="s">
        <v>6516</v>
      </c>
      <c r="D63" s="11" t="s">
        <v>6387</v>
      </c>
      <c r="E63" s="11"/>
      <c r="F63" s="11" t="s">
        <v>6516</v>
      </c>
      <c r="G63" s="11" t="s">
        <v>3064</v>
      </c>
      <c r="H63" s="12">
        <v>0</v>
      </c>
    </row>
    <row r="64" ht="16.5" spans="1:8">
      <c r="A64" s="10" t="s">
        <v>6517</v>
      </c>
      <c r="B64" s="10" t="s">
        <v>6517</v>
      </c>
      <c r="C64" s="11" t="s">
        <v>6518</v>
      </c>
      <c r="D64" s="11" t="s">
        <v>6387</v>
      </c>
      <c r="E64" s="11"/>
      <c r="F64" s="11" t="s">
        <v>6518</v>
      </c>
      <c r="G64" s="11" t="s">
        <v>3064</v>
      </c>
      <c r="H64" s="12">
        <v>0</v>
      </c>
    </row>
    <row r="65" ht="16.5" spans="1:8">
      <c r="A65" s="10" t="s">
        <v>6519</v>
      </c>
      <c r="B65" s="10" t="s">
        <v>6519</v>
      </c>
      <c r="C65" s="11" t="s">
        <v>6520</v>
      </c>
      <c r="D65" s="11" t="s">
        <v>6387</v>
      </c>
      <c r="E65" s="11"/>
      <c r="F65" s="11" t="s">
        <v>6521</v>
      </c>
      <c r="G65" s="11" t="s">
        <v>3064</v>
      </c>
      <c r="H65" s="12">
        <v>0</v>
      </c>
    </row>
    <row r="66" ht="16.5" spans="1:8">
      <c r="A66" s="10" t="s">
        <v>6522</v>
      </c>
      <c r="B66" s="10" t="s">
        <v>6522</v>
      </c>
      <c r="C66" s="11" t="s">
        <v>6523</v>
      </c>
      <c r="D66" s="11" t="s">
        <v>6387</v>
      </c>
      <c r="E66" s="11"/>
      <c r="F66" s="11" t="s">
        <v>6524</v>
      </c>
      <c r="G66" s="11" t="s">
        <v>3064</v>
      </c>
      <c r="H66" s="12">
        <v>0</v>
      </c>
    </row>
    <row r="67" ht="16.5" spans="1:8">
      <c r="A67" s="10" t="s">
        <v>6525</v>
      </c>
      <c r="B67" s="10" t="s">
        <v>6525</v>
      </c>
      <c r="C67" s="11" t="s">
        <v>6526</v>
      </c>
      <c r="D67" s="11" t="s">
        <v>6387</v>
      </c>
      <c r="E67" s="11"/>
      <c r="F67" s="11" t="s">
        <v>6526</v>
      </c>
      <c r="G67" s="11" t="s">
        <v>3064</v>
      </c>
      <c r="H67" s="12">
        <v>0</v>
      </c>
    </row>
    <row r="68" ht="16.5" spans="1:8">
      <c r="A68" s="10" t="s">
        <v>3245</v>
      </c>
      <c r="B68" s="10" t="s">
        <v>3245</v>
      </c>
      <c r="C68" s="11" t="s">
        <v>6527</v>
      </c>
      <c r="D68" s="11" t="s">
        <v>6387</v>
      </c>
      <c r="E68" s="11"/>
      <c r="F68" s="11" t="s">
        <v>6527</v>
      </c>
      <c r="G68" s="11" t="s">
        <v>3064</v>
      </c>
      <c r="H68" s="12">
        <v>0</v>
      </c>
    </row>
    <row r="69" ht="16.5" spans="1:8">
      <c r="A69" s="10" t="s">
        <v>6528</v>
      </c>
      <c r="B69" s="10" t="s">
        <v>6528</v>
      </c>
      <c r="C69" s="11" t="s">
        <v>6529</v>
      </c>
      <c r="D69" s="11" t="s">
        <v>6387</v>
      </c>
      <c r="E69" s="11"/>
      <c r="F69" s="11" t="s">
        <v>6530</v>
      </c>
      <c r="G69" s="11" t="s">
        <v>3064</v>
      </c>
      <c r="H69" s="12">
        <v>0</v>
      </c>
    </row>
    <row r="70" ht="16.5" spans="1:8">
      <c r="A70" s="10" t="s">
        <v>6531</v>
      </c>
      <c r="B70" s="10" t="s">
        <v>6531</v>
      </c>
      <c r="C70" s="11" t="s">
        <v>6532</v>
      </c>
      <c r="D70" s="11" t="s">
        <v>6387</v>
      </c>
      <c r="E70" s="11"/>
      <c r="F70" s="11" t="s">
        <v>6533</v>
      </c>
      <c r="G70" s="11" t="s">
        <v>305</v>
      </c>
      <c r="H70" s="12">
        <v>0</v>
      </c>
    </row>
    <row r="71" ht="16.5" spans="1:8">
      <c r="A71" s="10" t="s">
        <v>6534</v>
      </c>
      <c r="B71" s="10" t="s">
        <v>6534</v>
      </c>
      <c r="C71" s="11" t="s">
        <v>6535</v>
      </c>
      <c r="D71" s="11" t="s">
        <v>6387</v>
      </c>
      <c r="E71" s="11"/>
      <c r="F71" s="11" t="s">
        <v>6536</v>
      </c>
      <c r="G71" s="11" t="s">
        <v>1151</v>
      </c>
      <c r="H71" s="12">
        <v>0</v>
      </c>
    </row>
    <row r="72" ht="16.5" spans="1:8">
      <c r="A72" s="10" t="s">
        <v>6537</v>
      </c>
      <c r="B72" s="10" t="s">
        <v>6537</v>
      </c>
      <c r="C72" s="11" t="s">
        <v>6535</v>
      </c>
      <c r="D72" s="11" t="s">
        <v>6387</v>
      </c>
      <c r="E72" s="11"/>
      <c r="F72" s="11" t="s">
        <v>6538</v>
      </c>
      <c r="G72" s="11" t="s">
        <v>1151</v>
      </c>
      <c r="H72" s="12">
        <v>0</v>
      </c>
    </row>
    <row r="73" ht="16.5" spans="1:8">
      <c r="A73" s="10" t="s">
        <v>6539</v>
      </c>
      <c r="B73" s="10" t="s">
        <v>6539</v>
      </c>
      <c r="C73" s="11" t="s">
        <v>6540</v>
      </c>
      <c r="D73" s="11" t="s">
        <v>6387</v>
      </c>
      <c r="E73" s="11"/>
      <c r="F73" s="11" t="s">
        <v>6541</v>
      </c>
      <c r="G73" s="11" t="s">
        <v>592</v>
      </c>
      <c r="H73" s="12">
        <v>0</v>
      </c>
    </row>
    <row r="74" ht="16.5" spans="1:8">
      <c r="A74" s="10" t="s">
        <v>6542</v>
      </c>
      <c r="B74" s="10" t="s">
        <v>6542</v>
      </c>
      <c r="C74" s="11" t="s">
        <v>6543</v>
      </c>
      <c r="D74" s="11" t="s">
        <v>6387</v>
      </c>
      <c r="E74" s="11"/>
      <c r="F74" s="11" t="s">
        <v>3556</v>
      </c>
      <c r="G74" s="11" t="s">
        <v>305</v>
      </c>
      <c r="H74" s="12">
        <v>0</v>
      </c>
    </row>
    <row r="75" ht="16.5" spans="1:8">
      <c r="A75" s="10" t="s">
        <v>3577</v>
      </c>
      <c r="B75" s="10" t="s">
        <v>3577</v>
      </c>
      <c r="C75" s="11" t="s">
        <v>3576</v>
      </c>
      <c r="D75" s="11" t="s">
        <v>6387</v>
      </c>
      <c r="E75" s="11"/>
      <c r="F75" s="11" t="s">
        <v>6544</v>
      </c>
      <c r="G75" s="11" t="s">
        <v>3064</v>
      </c>
      <c r="H75" s="12">
        <v>0</v>
      </c>
    </row>
    <row r="76" ht="16.5" spans="1:8">
      <c r="A76" s="10" t="s">
        <v>6545</v>
      </c>
      <c r="B76" s="10" t="s">
        <v>6545</v>
      </c>
      <c r="C76" s="11" t="s">
        <v>6546</v>
      </c>
      <c r="D76" s="11" t="s">
        <v>6387</v>
      </c>
      <c r="E76" s="11"/>
      <c r="F76" s="11" t="s">
        <v>6546</v>
      </c>
      <c r="G76" s="11" t="s">
        <v>1843</v>
      </c>
      <c r="H76" s="12">
        <v>0</v>
      </c>
    </row>
    <row r="77" ht="16.5" spans="1:8">
      <c r="A77" s="10" t="s">
        <v>6547</v>
      </c>
      <c r="B77" s="10" t="s">
        <v>6547</v>
      </c>
      <c r="C77" s="11" t="s">
        <v>6548</v>
      </c>
      <c r="D77" s="11" t="s">
        <v>6387</v>
      </c>
      <c r="E77" s="11"/>
      <c r="F77" s="11" t="s">
        <v>6549</v>
      </c>
      <c r="G77" s="11" t="s">
        <v>1151</v>
      </c>
      <c r="H77" s="12">
        <v>0</v>
      </c>
    </row>
    <row r="78" ht="16.5" spans="1:8">
      <c r="A78" s="10" t="s">
        <v>6550</v>
      </c>
      <c r="B78" s="10" t="s">
        <v>6550</v>
      </c>
      <c r="C78" s="11" t="s">
        <v>6551</v>
      </c>
      <c r="D78" s="11" t="s">
        <v>6387</v>
      </c>
      <c r="E78" s="11"/>
      <c r="F78" s="11" t="s">
        <v>6552</v>
      </c>
      <c r="G78" s="11" t="s">
        <v>1843</v>
      </c>
      <c r="H78" s="12">
        <v>0</v>
      </c>
    </row>
    <row r="79" ht="16.5" spans="1:8">
      <c r="A79" s="10" t="s">
        <v>6553</v>
      </c>
      <c r="B79" s="10" t="s">
        <v>6553</v>
      </c>
      <c r="C79" s="11" t="s">
        <v>6554</v>
      </c>
      <c r="D79" s="11" t="s">
        <v>6387</v>
      </c>
      <c r="E79" s="11"/>
      <c r="F79" s="11" t="s">
        <v>6555</v>
      </c>
      <c r="G79" s="11" t="s">
        <v>1843</v>
      </c>
      <c r="H79" s="12">
        <v>0</v>
      </c>
    </row>
    <row r="80" ht="16.5" spans="1:8">
      <c r="A80" s="10" t="s">
        <v>6556</v>
      </c>
      <c r="B80" s="10" t="s">
        <v>6556</v>
      </c>
      <c r="C80" s="11" t="s">
        <v>6557</v>
      </c>
      <c r="D80" s="11" t="s">
        <v>6387</v>
      </c>
      <c r="E80" s="11"/>
      <c r="F80" s="11" t="s">
        <v>3556</v>
      </c>
      <c r="G80" s="11" t="s">
        <v>1843</v>
      </c>
      <c r="H80" s="12">
        <v>0</v>
      </c>
    </row>
    <row r="81" ht="16.5" spans="1:8">
      <c r="A81" s="10" t="s">
        <v>6558</v>
      </c>
      <c r="B81" s="10" t="s">
        <v>6558</v>
      </c>
      <c r="C81" s="11" t="s">
        <v>6559</v>
      </c>
      <c r="D81" s="11" t="s">
        <v>6387</v>
      </c>
      <c r="E81" s="11"/>
      <c r="F81" s="11" t="s">
        <v>6560</v>
      </c>
      <c r="G81" s="11" t="s">
        <v>1843</v>
      </c>
      <c r="H81" s="12">
        <v>0</v>
      </c>
    </row>
    <row r="82" ht="16.5" spans="1:8">
      <c r="A82" s="10" t="s">
        <v>6561</v>
      </c>
      <c r="B82" s="10" t="s">
        <v>6561</v>
      </c>
      <c r="C82" s="11" t="s">
        <v>6562</v>
      </c>
      <c r="D82" s="11" t="s">
        <v>6387</v>
      </c>
      <c r="E82" s="11"/>
      <c r="F82" s="11" t="s">
        <v>6563</v>
      </c>
      <c r="G82" s="11" t="s">
        <v>1843</v>
      </c>
      <c r="H82" s="12">
        <v>0</v>
      </c>
    </row>
    <row r="83" ht="16.5" spans="1:8">
      <c r="A83" s="10" t="s">
        <v>6564</v>
      </c>
      <c r="B83" s="10" t="s">
        <v>6564</v>
      </c>
      <c r="C83" s="11" t="s">
        <v>6565</v>
      </c>
      <c r="D83" s="11" t="s">
        <v>6387</v>
      </c>
      <c r="E83" s="11"/>
      <c r="F83" s="11" t="s">
        <v>6566</v>
      </c>
      <c r="G83" s="11" t="s">
        <v>484</v>
      </c>
      <c r="H83" s="12">
        <v>0</v>
      </c>
    </row>
    <row r="84" ht="16.5" spans="1:8">
      <c r="A84" s="10" t="s">
        <v>6567</v>
      </c>
      <c r="B84" s="10" t="s">
        <v>6567</v>
      </c>
      <c r="C84" s="11" t="s">
        <v>6568</v>
      </c>
      <c r="D84" s="11" t="s">
        <v>6387</v>
      </c>
      <c r="E84" s="11"/>
      <c r="F84" s="11" t="s">
        <v>3556</v>
      </c>
      <c r="G84" s="11" t="s">
        <v>1843</v>
      </c>
      <c r="H84" s="12">
        <v>0</v>
      </c>
    </row>
    <row r="85" ht="16.5" spans="1:8">
      <c r="A85" s="10" t="s">
        <v>3746</v>
      </c>
      <c r="B85" s="10" t="s">
        <v>3746</v>
      </c>
      <c r="C85" s="11" t="s">
        <v>6569</v>
      </c>
      <c r="D85" s="11" t="s">
        <v>6387</v>
      </c>
      <c r="E85" s="11"/>
      <c r="F85" s="11" t="s">
        <v>3556</v>
      </c>
      <c r="G85" s="11" t="s">
        <v>3064</v>
      </c>
      <c r="H85" s="12">
        <v>0</v>
      </c>
    </row>
    <row r="86" ht="16.5" spans="1:8">
      <c r="A86" s="10" t="s">
        <v>3742</v>
      </c>
      <c r="B86" s="10" t="s">
        <v>3742</v>
      </c>
      <c r="C86" s="11" t="s">
        <v>6570</v>
      </c>
      <c r="D86" s="11" t="s">
        <v>6387</v>
      </c>
      <c r="E86" s="11"/>
      <c r="F86" s="11" t="s">
        <v>3556</v>
      </c>
      <c r="G86" s="11" t="s">
        <v>3064</v>
      </c>
      <c r="H86" s="12">
        <v>0</v>
      </c>
    </row>
    <row r="87" ht="16.5" spans="1:8">
      <c r="A87" s="10" t="s">
        <v>6571</v>
      </c>
      <c r="B87" s="10" t="s">
        <v>6571</v>
      </c>
      <c r="C87" s="11" t="s">
        <v>6572</v>
      </c>
      <c r="D87" s="11" t="s">
        <v>6387</v>
      </c>
      <c r="E87" s="11"/>
      <c r="F87" s="11" t="s">
        <v>3556</v>
      </c>
      <c r="G87" s="11" t="s">
        <v>3064</v>
      </c>
      <c r="H87" s="12">
        <v>0</v>
      </c>
    </row>
    <row r="88" ht="16.5" spans="1:8">
      <c r="A88" s="10" t="s">
        <v>6573</v>
      </c>
      <c r="B88" s="10" t="s">
        <v>6573</v>
      </c>
      <c r="C88" s="11" t="s">
        <v>6574</v>
      </c>
      <c r="D88" s="11" t="s">
        <v>6387</v>
      </c>
      <c r="E88" s="11"/>
      <c r="F88" s="11" t="s">
        <v>3556</v>
      </c>
      <c r="G88" s="11" t="s">
        <v>3064</v>
      </c>
      <c r="H88" s="12">
        <v>0</v>
      </c>
    </row>
    <row r="89" ht="16.5" spans="1:8">
      <c r="A89" s="10" t="s">
        <v>6575</v>
      </c>
      <c r="B89" s="10" t="s">
        <v>6575</v>
      </c>
      <c r="C89" s="11" t="s">
        <v>6576</v>
      </c>
      <c r="D89" s="11" t="s">
        <v>6387</v>
      </c>
      <c r="E89" s="11"/>
      <c r="F89" s="11" t="s">
        <v>6577</v>
      </c>
      <c r="G89" s="11" t="s">
        <v>305</v>
      </c>
      <c r="H89" s="12">
        <v>0</v>
      </c>
    </row>
    <row r="90" ht="16.5" spans="1:8">
      <c r="A90" s="10" t="s">
        <v>6578</v>
      </c>
      <c r="B90" s="10" t="s">
        <v>6578</v>
      </c>
      <c r="C90" s="11" t="s">
        <v>6579</v>
      </c>
      <c r="D90" s="11" t="s">
        <v>6387</v>
      </c>
      <c r="E90" s="11"/>
      <c r="F90" s="11" t="s">
        <v>3556</v>
      </c>
      <c r="G90" s="11" t="s">
        <v>3064</v>
      </c>
      <c r="H90" s="12">
        <v>0</v>
      </c>
    </row>
    <row r="91" ht="16.5" spans="1:8">
      <c r="A91" s="10" t="s">
        <v>6580</v>
      </c>
      <c r="B91" s="10" t="s">
        <v>6580</v>
      </c>
      <c r="C91" s="11" t="s">
        <v>6581</v>
      </c>
      <c r="D91" s="11" t="s">
        <v>6387</v>
      </c>
      <c r="E91" s="11"/>
      <c r="F91" s="11" t="s">
        <v>6581</v>
      </c>
      <c r="G91" s="11" t="s">
        <v>305</v>
      </c>
      <c r="H91" s="12">
        <v>0</v>
      </c>
    </row>
    <row r="92" ht="16.5" spans="1:8">
      <c r="A92" s="10" t="s">
        <v>6582</v>
      </c>
      <c r="B92" s="10" t="s">
        <v>6582</v>
      </c>
      <c r="C92" s="11" t="s">
        <v>6583</v>
      </c>
      <c r="D92" s="11" t="s">
        <v>6387</v>
      </c>
      <c r="E92" s="11"/>
      <c r="F92" s="11" t="s">
        <v>6584</v>
      </c>
      <c r="G92" s="11" t="s">
        <v>1843</v>
      </c>
      <c r="H92" s="12">
        <v>0</v>
      </c>
    </row>
    <row r="93" ht="16.5" spans="1:8">
      <c r="A93" s="10" t="s">
        <v>6585</v>
      </c>
      <c r="B93" s="10" t="s">
        <v>6585</v>
      </c>
      <c r="C93" s="11" t="s">
        <v>6586</v>
      </c>
      <c r="D93" s="11" t="s">
        <v>6387</v>
      </c>
      <c r="E93" s="11"/>
      <c r="F93" s="11" t="s">
        <v>6587</v>
      </c>
      <c r="G93" s="11" t="s">
        <v>1151</v>
      </c>
      <c r="H93" s="12">
        <v>0</v>
      </c>
    </row>
    <row r="94" ht="16.5" spans="1:8">
      <c r="A94" s="10" t="s">
        <v>6588</v>
      </c>
      <c r="B94" s="10" t="s">
        <v>6588</v>
      </c>
      <c r="C94" s="11" t="s">
        <v>6589</v>
      </c>
      <c r="D94" s="11" t="s">
        <v>6387</v>
      </c>
      <c r="E94" s="11"/>
      <c r="F94" s="11" t="s">
        <v>3556</v>
      </c>
      <c r="G94" s="11" t="s">
        <v>3064</v>
      </c>
      <c r="H94" s="12">
        <v>0</v>
      </c>
    </row>
    <row r="95" ht="16.5" spans="1:8">
      <c r="A95" s="10" t="s">
        <v>6590</v>
      </c>
      <c r="B95" s="10" t="s">
        <v>6590</v>
      </c>
      <c r="C95" s="11" t="s">
        <v>6591</v>
      </c>
      <c r="D95" s="11" t="s">
        <v>6387</v>
      </c>
      <c r="E95" s="11"/>
      <c r="F95" s="11" t="s">
        <v>6592</v>
      </c>
      <c r="G95" s="11" t="s">
        <v>305</v>
      </c>
      <c r="H95" s="12">
        <v>0</v>
      </c>
    </row>
    <row r="96" ht="16.5" spans="1:8">
      <c r="A96" s="10" t="s">
        <v>6590</v>
      </c>
      <c r="B96" s="10" t="s">
        <v>6590</v>
      </c>
      <c r="C96" s="11" t="s">
        <v>6591</v>
      </c>
      <c r="D96" s="11" t="s">
        <v>6387</v>
      </c>
      <c r="E96" s="11"/>
      <c r="F96" s="11" t="s">
        <v>6592</v>
      </c>
      <c r="G96" s="11" t="s">
        <v>305</v>
      </c>
      <c r="H96" s="12">
        <v>0</v>
      </c>
    </row>
    <row r="97" ht="16.5" spans="1:8">
      <c r="A97" s="10" t="s">
        <v>6593</v>
      </c>
      <c r="B97" s="10" t="s">
        <v>6593</v>
      </c>
      <c r="C97" s="11" t="s">
        <v>6594</v>
      </c>
      <c r="D97" s="11" t="s">
        <v>6387</v>
      </c>
      <c r="E97" s="11"/>
      <c r="F97" s="11" t="s">
        <v>6549</v>
      </c>
      <c r="G97" s="11" t="s">
        <v>1151</v>
      </c>
      <c r="H97" s="12">
        <v>0</v>
      </c>
    </row>
    <row r="98" ht="16.5" spans="1:8">
      <c r="A98" s="10" t="s">
        <v>6593</v>
      </c>
      <c r="B98" s="10" t="s">
        <v>6593</v>
      </c>
      <c r="C98" s="11" t="s">
        <v>6594</v>
      </c>
      <c r="D98" s="11" t="s">
        <v>6387</v>
      </c>
      <c r="E98" s="11"/>
      <c r="F98" s="11" t="s">
        <v>6549</v>
      </c>
      <c r="G98" s="11" t="s">
        <v>1151</v>
      </c>
      <c r="H98" s="12">
        <v>0</v>
      </c>
    </row>
    <row r="99" ht="16.5" spans="1:8">
      <c r="A99" s="10" t="s">
        <v>6595</v>
      </c>
      <c r="B99" s="10" t="s">
        <v>6595</v>
      </c>
      <c r="C99" s="11" t="s">
        <v>6591</v>
      </c>
      <c r="D99" s="11" t="s">
        <v>6387</v>
      </c>
      <c r="E99" s="11"/>
      <c r="F99" s="11" t="s">
        <v>6596</v>
      </c>
      <c r="G99" s="11" t="s">
        <v>305</v>
      </c>
      <c r="H99" s="12">
        <v>0</v>
      </c>
    </row>
    <row r="100" ht="16.5" spans="1:8">
      <c r="A100" s="10" t="s">
        <v>6597</v>
      </c>
      <c r="B100" s="10" t="s">
        <v>6597</v>
      </c>
      <c r="C100" s="11" t="s">
        <v>6598</v>
      </c>
      <c r="D100" s="11" t="s">
        <v>6387</v>
      </c>
      <c r="E100" s="11"/>
      <c r="F100" s="11" t="s">
        <v>6549</v>
      </c>
      <c r="G100" s="11" t="s">
        <v>1151</v>
      </c>
      <c r="H100" s="12">
        <v>0</v>
      </c>
    </row>
    <row r="101" ht="16.5" spans="1:8">
      <c r="A101" s="10" t="s">
        <v>6599</v>
      </c>
      <c r="B101" s="10" t="s">
        <v>6599</v>
      </c>
      <c r="C101" s="11" t="s">
        <v>6600</v>
      </c>
      <c r="D101" s="11" t="s">
        <v>6387</v>
      </c>
      <c r="E101" s="11"/>
      <c r="F101" s="11" t="s">
        <v>6601</v>
      </c>
      <c r="G101" s="11" t="s">
        <v>1843</v>
      </c>
      <c r="H101" s="12">
        <v>0</v>
      </c>
    </row>
    <row r="102" ht="16.5" spans="1:8">
      <c r="A102" s="10" t="s">
        <v>3413</v>
      </c>
      <c r="B102" s="10" t="s">
        <v>3413</v>
      </c>
      <c r="C102" s="11" t="s">
        <v>6602</v>
      </c>
      <c r="D102" s="11" t="s">
        <v>6387</v>
      </c>
      <c r="E102" s="11"/>
      <c r="F102" s="11" t="s">
        <v>6603</v>
      </c>
      <c r="G102" s="11" t="s">
        <v>3064</v>
      </c>
      <c r="H102" s="12">
        <v>2.6555192802</v>
      </c>
    </row>
    <row r="103" ht="16.5" spans="1:8">
      <c r="A103" s="10" t="s">
        <v>6604</v>
      </c>
      <c r="B103" s="10" t="s">
        <v>6604</v>
      </c>
      <c r="C103" s="11" t="s">
        <v>6605</v>
      </c>
      <c r="D103" s="11" t="s">
        <v>6387</v>
      </c>
      <c r="E103" s="11"/>
      <c r="F103" s="11" t="s">
        <v>6606</v>
      </c>
      <c r="G103" s="11" t="s">
        <v>3064</v>
      </c>
      <c r="H103" s="12">
        <v>15.3910056338</v>
      </c>
    </row>
    <row r="104" ht="16.5" spans="1:8">
      <c r="A104" s="10" t="s">
        <v>3103</v>
      </c>
      <c r="B104" s="10" t="s">
        <v>3103</v>
      </c>
      <c r="C104" s="11" t="s">
        <v>3101</v>
      </c>
      <c r="D104" s="11" t="s">
        <v>6387</v>
      </c>
      <c r="E104" s="11"/>
      <c r="F104" s="11" t="s">
        <v>3556</v>
      </c>
      <c r="G104" s="11" t="s">
        <v>3082</v>
      </c>
      <c r="H104" s="12">
        <v>4113.6105726872</v>
      </c>
    </row>
    <row r="105" ht="16.5" spans="1:8">
      <c r="A105" s="10" t="s">
        <v>3533</v>
      </c>
      <c r="B105" s="10" t="s">
        <v>3533</v>
      </c>
      <c r="C105" s="11" t="s">
        <v>6607</v>
      </c>
      <c r="D105" s="11" t="s">
        <v>6387</v>
      </c>
      <c r="E105" s="11"/>
      <c r="F105" s="11" t="s">
        <v>3556</v>
      </c>
      <c r="G105" s="11" t="s">
        <v>305</v>
      </c>
      <c r="H105" s="12">
        <v>164.56</v>
      </c>
    </row>
    <row r="106" ht="16.5" spans="1:8">
      <c r="A106" s="10" t="s">
        <v>6608</v>
      </c>
      <c r="B106" s="10" t="s">
        <v>6608</v>
      </c>
      <c r="C106" s="11" t="s">
        <v>6609</v>
      </c>
      <c r="D106" s="11" t="s">
        <v>6387</v>
      </c>
      <c r="E106" s="11"/>
      <c r="F106" s="11" t="s">
        <v>3556</v>
      </c>
      <c r="G106" s="11" t="s">
        <v>3064</v>
      </c>
      <c r="H106" s="12">
        <v>1.2820996276</v>
      </c>
    </row>
    <row r="107" ht="16.5" spans="1:8">
      <c r="A107" s="10" t="s">
        <v>6610</v>
      </c>
      <c r="B107" s="10" t="s">
        <v>6610</v>
      </c>
      <c r="C107" s="11" t="s">
        <v>6611</v>
      </c>
      <c r="D107" s="11" t="s">
        <v>6387</v>
      </c>
      <c r="E107" s="11"/>
      <c r="F107" s="11" t="s">
        <v>3556</v>
      </c>
      <c r="G107" s="11" t="s">
        <v>1151</v>
      </c>
      <c r="H107" s="12">
        <v>197.3181081081</v>
      </c>
    </row>
    <row r="108" ht="16.5" spans="1:8">
      <c r="A108" s="10" t="s">
        <v>6610</v>
      </c>
      <c r="B108" s="10" t="s">
        <v>6610</v>
      </c>
      <c r="C108" s="11" t="s">
        <v>6611</v>
      </c>
      <c r="D108" s="11" t="s">
        <v>6387</v>
      </c>
      <c r="E108" s="11"/>
      <c r="F108" s="11" t="s">
        <v>3556</v>
      </c>
      <c r="G108" s="11" t="s">
        <v>1151</v>
      </c>
      <c r="H108" s="12">
        <v>98.2704761905</v>
      </c>
    </row>
    <row r="109" ht="16.5" spans="1:8">
      <c r="A109" s="10" t="s">
        <v>6604</v>
      </c>
      <c r="B109" s="10" t="s">
        <v>6604</v>
      </c>
      <c r="C109" s="11" t="s">
        <v>6605</v>
      </c>
      <c r="D109" s="11" t="s">
        <v>6387</v>
      </c>
      <c r="E109" s="11"/>
      <c r="F109" s="11" t="s">
        <v>6606</v>
      </c>
      <c r="G109" s="11" t="s">
        <v>3064</v>
      </c>
      <c r="H109" s="12">
        <v>12.221</v>
      </c>
    </row>
    <row r="110" ht="16.5" spans="1:8">
      <c r="A110" s="10" t="s">
        <v>6612</v>
      </c>
      <c r="B110" s="10" t="s">
        <v>6612</v>
      </c>
      <c r="C110" s="11" t="s">
        <v>6613</v>
      </c>
      <c r="D110" s="11" t="s">
        <v>6387</v>
      </c>
      <c r="E110" s="11"/>
      <c r="F110" s="11" t="s">
        <v>6614</v>
      </c>
      <c r="G110" s="11" t="s">
        <v>3082</v>
      </c>
      <c r="H110" s="12">
        <v>2342.6524271845</v>
      </c>
    </row>
    <row r="111" ht="16.5" spans="1:8">
      <c r="A111" s="10" t="s">
        <v>6612</v>
      </c>
      <c r="B111" s="10" t="s">
        <v>6612</v>
      </c>
      <c r="C111" s="11" t="s">
        <v>6613</v>
      </c>
      <c r="D111" s="11" t="s">
        <v>6387</v>
      </c>
      <c r="E111" s="11"/>
      <c r="F111" s="11" t="s">
        <v>6614</v>
      </c>
      <c r="G111" s="11" t="s">
        <v>3082</v>
      </c>
      <c r="H111" s="12">
        <v>2342.6517647059</v>
      </c>
    </row>
    <row r="112" ht="16.5" spans="1:8">
      <c r="A112" s="10" t="s">
        <v>6615</v>
      </c>
      <c r="B112" s="10" t="s">
        <v>6615</v>
      </c>
      <c r="C112" s="11" t="s">
        <v>6616</v>
      </c>
      <c r="D112" s="11" t="s">
        <v>6387</v>
      </c>
      <c r="E112" s="11"/>
      <c r="F112" s="11" t="s">
        <v>6614</v>
      </c>
      <c r="G112" s="11" t="s">
        <v>3082</v>
      </c>
      <c r="H112" s="12">
        <v>2188.0830769231</v>
      </c>
    </row>
    <row r="113" ht="16.5" spans="1:8">
      <c r="A113" s="10" t="s">
        <v>6617</v>
      </c>
      <c r="B113" s="10" t="s">
        <v>6617</v>
      </c>
      <c r="C113" s="11" t="s">
        <v>6618</v>
      </c>
      <c r="D113" s="11" t="s">
        <v>6387</v>
      </c>
      <c r="E113" s="11"/>
      <c r="F113" s="11" t="s">
        <v>6619</v>
      </c>
      <c r="G113" s="11" t="s">
        <v>921</v>
      </c>
      <c r="H113" s="12">
        <v>663.9477777778</v>
      </c>
    </row>
    <row r="114" ht="16.5" spans="1:8">
      <c r="A114" s="10" t="s">
        <v>6620</v>
      </c>
      <c r="B114" s="10" t="s">
        <v>6620</v>
      </c>
      <c r="C114" s="11" t="s">
        <v>3559</v>
      </c>
      <c r="D114" s="11" t="s">
        <v>6387</v>
      </c>
      <c r="E114" s="11"/>
      <c r="F114" s="11" t="s">
        <v>3556</v>
      </c>
      <c r="G114" s="11" t="s">
        <v>3324</v>
      </c>
      <c r="H114" s="12">
        <v>0.3247844374</v>
      </c>
    </row>
    <row r="115" ht="16.5" spans="1:8">
      <c r="A115" s="10" t="s">
        <v>6615</v>
      </c>
      <c r="B115" s="10" t="s">
        <v>6615</v>
      </c>
      <c r="C115" s="11" t="s">
        <v>6616</v>
      </c>
      <c r="D115" s="11" t="s">
        <v>6387</v>
      </c>
      <c r="E115" s="11"/>
      <c r="F115" s="11" t="s">
        <v>6614</v>
      </c>
      <c r="G115" s="11" t="s">
        <v>3082</v>
      </c>
      <c r="H115" s="12">
        <v>2188.0833333333</v>
      </c>
    </row>
    <row r="116" ht="16.5" spans="1:8">
      <c r="A116" s="10" t="s">
        <v>6612</v>
      </c>
      <c r="B116" s="10" t="s">
        <v>6612</v>
      </c>
      <c r="C116" s="11" t="s">
        <v>6613</v>
      </c>
      <c r="D116" s="11" t="s">
        <v>6387</v>
      </c>
      <c r="E116" s="11"/>
      <c r="F116" s="11" t="s">
        <v>6614</v>
      </c>
      <c r="G116" s="11" t="s">
        <v>3082</v>
      </c>
      <c r="H116" s="12">
        <v>2427.585</v>
      </c>
    </row>
    <row r="117" ht="16.5" spans="1:8">
      <c r="A117" s="10" t="s">
        <v>3319</v>
      </c>
      <c r="B117" s="10" t="s">
        <v>3319</v>
      </c>
      <c r="C117" s="11" t="s">
        <v>3555</v>
      </c>
      <c r="D117" s="11" t="s">
        <v>6387</v>
      </c>
      <c r="E117" s="11"/>
      <c r="F117" s="11" t="s">
        <v>3556</v>
      </c>
      <c r="G117" s="11" t="s">
        <v>3311</v>
      </c>
      <c r="H117" s="12">
        <v>5.9144827586</v>
      </c>
    </row>
    <row r="118" ht="16.5" spans="1:8">
      <c r="A118" s="10" t="s">
        <v>3319</v>
      </c>
      <c r="B118" s="10" t="s">
        <v>3319</v>
      </c>
      <c r="C118" s="11" t="s">
        <v>3555</v>
      </c>
      <c r="D118" s="11" t="s">
        <v>6387</v>
      </c>
      <c r="E118" s="11"/>
      <c r="F118" s="11" t="s">
        <v>3556</v>
      </c>
      <c r="G118" s="11" t="s">
        <v>3311</v>
      </c>
      <c r="H118" s="12">
        <v>5.91</v>
      </c>
    </row>
    <row r="119" ht="16.5" spans="1:8">
      <c r="A119" s="10" t="s">
        <v>6621</v>
      </c>
      <c r="B119" s="10" t="s">
        <v>6621</v>
      </c>
      <c r="C119" s="11" t="s">
        <v>6622</v>
      </c>
      <c r="D119" s="11" t="s">
        <v>6387</v>
      </c>
      <c r="E119" s="11"/>
      <c r="F119" s="11" t="s">
        <v>3556</v>
      </c>
      <c r="G119" s="11" t="s">
        <v>305</v>
      </c>
      <c r="H119" s="12">
        <v>13.4896</v>
      </c>
    </row>
    <row r="120" ht="16.5" spans="1:8">
      <c r="A120" s="10" t="s">
        <v>3373</v>
      </c>
      <c r="B120" s="10" t="s">
        <v>3373</v>
      </c>
      <c r="C120" s="11" t="s">
        <v>3372</v>
      </c>
      <c r="D120" s="11" t="s">
        <v>6387</v>
      </c>
      <c r="E120" s="11"/>
      <c r="F120" s="11" t="s">
        <v>3556</v>
      </c>
      <c r="G120" s="11" t="s">
        <v>3324</v>
      </c>
      <c r="H120" s="12">
        <v>0.85</v>
      </c>
    </row>
    <row r="121" ht="16.5" spans="1:8">
      <c r="A121" s="10" t="s">
        <v>3280</v>
      </c>
      <c r="B121" s="10" t="s">
        <v>3280</v>
      </c>
      <c r="C121" s="11" t="s">
        <v>6623</v>
      </c>
      <c r="D121" s="11" t="s">
        <v>6387</v>
      </c>
      <c r="E121" s="11"/>
      <c r="F121" s="11" t="s">
        <v>3556</v>
      </c>
      <c r="G121" s="11" t="s">
        <v>305</v>
      </c>
      <c r="H121" s="12">
        <v>11</v>
      </c>
    </row>
    <row r="122" ht="16.5" spans="1:8">
      <c r="A122" s="11" t="s">
        <v>6624</v>
      </c>
      <c r="B122" s="10" t="s">
        <v>6625</v>
      </c>
      <c r="C122" s="11" t="s">
        <v>3719</v>
      </c>
      <c r="D122" s="11" t="s">
        <v>6624</v>
      </c>
      <c r="E122" s="11" t="s">
        <v>6626</v>
      </c>
      <c r="F122" s="11" t="s">
        <v>6387</v>
      </c>
      <c r="G122" s="11" t="s">
        <v>623</v>
      </c>
      <c r="H122" s="12">
        <v>8.5688571429</v>
      </c>
    </row>
    <row r="123" ht="16.5" spans="1:8">
      <c r="A123" s="10" t="s">
        <v>6627</v>
      </c>
      <c r="B123" s="10" t="s">
        <v>6627</v>
      </c>
      <c r="C123" s="11" t="s">
        <v>6628</v>
      </c>
      <c r="D123" s="11" t="s">
        <v>6387</v>
      </c>
      <c r="E123" s="11"/>
      <c r="F123" s="11" t="s">
        <v>3556</v>
      </c>
      <c r="G123" s="11" t="s">
        <v>1151</v>
      </c>
      <c r="H123" s="12">
        <v>60.0525</v>
      </c>
    </row>
    <row r="124" ht="16.5" spans="1:8">
      <c r="A124" s="10" t="s">
        <v>3533</v>
      </c>
      <c r="B124" s="10" t="s">
        <v>3533</v>
      </c>
      <c r="C124" s="11" t="s">
        <v>6607</v>
      </c>
      <c r="D124" s="11" t="s">
        <v>6387</v>
      </c>
      <c r="E124" s="11"/>
      <c r="F124" s="11" t="s">
        <v>3556</v>
      </c>
      <c r="G124" s="11" t="s">
        <v>305</v>
      </c>
      <c r="H124" s="12">
        <v>164.56</v>
      </c>
    </row>
    <row r="125" ht="16.5" spans="1:8">
      <c r="A125" s="10" t="s">
        <v>3499</v>
      </c>
      <c r="B125" s="10" t="s">
        <v>3499</v>
      </c>
      <c r="C125" s="11" t="s">
        <v>3575</v>
      </c>
      <c r="D125" s="11" t="s">
        <v>6387</v>
      </c>
      <c r="E125" s="11"/>
      <c r="F125" s="11" t="s">
        <v>6629</v>
      </c>
      <c r="G125" s="11" t="s">
        <v>1151</v>
      </c>
      <c r="H125" s="12">
        <v>61.87</v>
      </c>
    </row>
    <row r="126" ht="16.5" spans="1:8">
      <c r="A126" s="10" t="s">
        <v>3330</v>
      </c>
      <c r="B126" s="10" t="s">
        <v>3330</v>
      </c>
      <c r="C126" s="11" t="s">
        <v>6630</v>
      </c>
      <c r="D126" s="11" t="s">
        <v>6387</v>
      </c>
      <c r="E126" s="11"/>
      <c r="F126" s="11" t="s">
        <v>3556</v>
      </c>
      <c r="G126" s="11" t="s">
        <v>3324</v>
      </c>
      <c r="H126" s="12">
        <v>3.8461538462</v>
      </c>
    </row>
    <row r="127" ht="16.5" spans="1:8">
      <c r="A127" s="10" t="s">
        <v>3371</v>
      </c>
      <c r="B127" s="10" t="s">
        <v>3371</v>
      </c>
      <c r="C127" s="11" t="s">
        <v>6631</v>
      </c>
      <c r="D127" s="11" t="s">
        <v>6387</v>
      </c>
      <c r="E127" s="11"/>
      <c r="F127" s="11" t="s">
        <v>3556</v>
      </c>
      <c r="G127" s="11" t="s">
        <v>305</v>
      </c>
      <c r="H127" s="12">
        <v>4.2</v>
      </c>
    </row>
    <row r="128" ht="16.5" spans="1:8">
      <c r="A128" s="10" t="s">
        <v>6632</v>
      </c>
      <c r="B128" s="10" t="s">
        <v>6632</v>
      </c>
      <c r="C128" s="11" t="s">
        <v>6633</v>
      </c>
      <c r="D128" s="11" t="s">
        <v>6387</v>
      </c>
      <c r="E128" s="11"/>
      <c r="F128" s="11" t="s">
        <v>6614</v>
      </c>
      <c r="G128" s="11" t="s">
        <v>3082</v>
      </c>
      <c r="H128" s="12">
        <v>1038.3655172414</v>
      </c>
    </row>
    <row r="129" ht="16.5" spans="1:8">
      <c r="A129" s="10" t="s">
        <v>3176</v>
      </c>
      <c r="B129" s="10" t="s">
        <v>3176</v>
      </c>
      <c r="C129" s="11" t="s">
        <v>3174</v>
      </c>
      <c r="D129" s="11" t="s">
        <v>6387</v>
      </c>
      <c r="E129" s="11"/>
      <c r="F129" s="11" t="s">
        <v>3556</v>
      </c>
      <c r="G129" s="11" t="s">
        <v>3082</v>
      </c>
      <c r="H129" s="12">
        <v>2766.0646616541</v>
      </c>
    </row>
    <row r="130" ht="16.5" spans="1:8">
      <c r="A130" s="10" t="s">
        <v>3176</v>
      </c>
      <c r="B130" s="10" t="s">
        <v>3176</v>
      </c>
      <c r="C130" s="11" t="s">
        <v>3174</v>
      </c>
      <c r="D130" s="11" t="s">
        <v>6387</v>
      </c>
      <c r="E130" s="11"/>
      <c r="F130" s="11" t="s">
        <v>3556</v>
      </c>
      <c r="G130" s="11" t="s">
        <v>3082</v>
      </c>
      <c r="H130" s="12">
        <v>2766.0649635036</v>
      </c>
    </row>
    <row r="131" ht="16.5" spans="1:8">
      <c r="A131" s="10" t="s">
        <v>6634</v>
      </c>
      <c r="B131" s="10" t="s">
        <v>6634</v>
      </c>
      <c r="C131" s="11" t="s">
        <v>6635</v>
      </c>
      <c r="D131" s="11" t="s">
        <v>6387</v>
      </c>
      <c r="E131" s="11"/>
      <c r="F131" s="11" t="s">
        <v>6635</v>
      </c>
      <c r="G131" s="11" t="s">
        <v>3324</v>
      </c>
      <c r="H131" s="12">
        <v>3.41875</v>
      </c>
    </row>
    <row r="132" ht="16.5" spans="1:8">
      <c r="A132" s="10" t="s">
        <v>3176</v>
      </c>
      <c r="B132" s="10" t="s">
        <v>3176</v>
      </c>
      <c r="C132" s="11" t="s">
        <v>3174</v>
      </c>
      <c r="D132" s="11" t="s">
        <v>6387</v>
      </c>
      <c r="E132" s="11"/>
      <c r="F132" s="11" t="s">
        <v>3556</v>
      </c>
      <c r="G132" s="11" t="s">
        <v>3082</v>
      </c>
      <c r="H132" s="12">
        <v>2766.0649206349</v>
      </c>
    </row>
    <row r="133" ht="16.5" spans="1:8">
      <c r="A133" s="10" t="s">
        <v>3176</v>
      </c>
      <c r="B133" s="10" t="s">
        <v>3176</v>
      </c>
      <c r="C133" s="11" t="s">
        <v>3174</v>
      </c>
      <c r="D133" s="11" t="s">
        <v>6387</v>
      </c>
      <c r="E133" s="11"/>
      <c r="F133" s="11" t="s">
        <v>3556</v>
      </c>
      <c r="G133" s="11" t="s">
        <v>3082</v>
      </c>
      <c r="H133" s="12">
        <v>2766.0648097826</v>
      </c>
    </row>
    <row r="134" ht="16.5" spans="1:8">
      <c r="A134" s="10" t="s">
        <v>3336</v>
      </c>
      <c r="B134" s="10" t="s">
        <v>3336</v>
      </c>
      <c r="C134" s="11" t="s">
        <v>3566</v>
      </c>
      <c r="D134" s="11" t="s">
        <v>6387</v>
      </c>
      <c r="E134" s="11"/>
      <c r="F134" s="11" t="s">
        <v>3556</v>
      </c>
      <c r="G134" s="11" t="s">
        <v>3064</v>
      </c>
      <c r="H134" s="12">
        <v>6.410261194</v>
      </c>
    </row>
    <row r="135" ht="16.5" spans="1:8">
      <c r="A135" s="10" t="s">
        <v>6636</v>
      </c>
      <c r="B135" s="10" t="s">
        <v>6636</v>
      </c>
      <c r="C135" s="11" t="s">
        <v>6637</v>
      </c>
      <c r="D135" s="11" t="s">
        <v>6387</v>
      </c>
      <c r="E135" s="11"/>
      <c r="F135" s="11" t="s">
        <v>3556</v>
      </c>
      <c r="G135" s="11" t="s">
        <v>305</v>
      </c>
      <c r="H135" s="12">
        <v>0.042735</v>
      </c>
    </row>
    <row r="136" ht="16.5" spans="1:8">
      <c r="A136" s="10" t="s">
        <v>3587</v>
      </c>
      <c r="B136" s="10" t="s">
        <v>3587</v>
      </c>
      <c r="C136" s="11" t="s">
        <v>3586</v>
      </c>
      <c r="D136" s="11" t="s">
        <v>6387</v>
      </c>
      <c r="E136" s="11"/>
      <c r="F136" s="11" t="s">
        <v>6638</v>
      </c>
      <c r="G136" s="11" t="s">
        <v>3324</v>
      </c>
      <c r="H136" s="12">
        <v>1926.38</v>
      </c>
    </row>
    <row r="137" ht="16.5" spans="1:8">
      <c r="A137" s="10" t="s">
        <v>3355</v>
      </c>
      <c r="B137" s="10" t="s">
        <v>3355</v>
      </c>
      <c r="C137" s="11" t="s">
        <v>6639</v>
      </c>
      <c r="D137" s="11" t="s">
        <v>6387</v>
      </c>
      <c r="E137" s="11"/>
      <c r="F137" s="11" t="s">
        <v>3556</v>
      </c>
      <c r="G137" s="11" t="s">
        <v>305</v>
      </c>
      <c r="H137" s="12">
        <v>0.042735025</v>
      </c>
    </row>
    <row r="138" ht="16.5" spans="1:8">
      <c r="A138" s="10" t="s">
        <v>6640</v>
      </c>
      <c r="B138" s="10" t="s">
        <v>6640</v>
      </c>
      <c r="C138" s="11" t="s">
        <v>3552</v>
      </c>
      <c r="D138" s="11" t="s">
        <v>6387</v>
      </c>
      <c r="E138" s="11"/>
      <c r="F138" s="11" t="s">
        <v>3556</v>
      </c>
      <c r="G138" s="11" t="s">
        <v>6641</v>
      </c>
      <c r="H138" s="12">
        <v>0.07694</v>
      </c>
    </row>
    <row r="139" ht="16.5" spans="1:8">
      <c r="A139" s="11" t="s">
        <v>6642</v>
      </c>
      <c r="B139" s="10" t="s">
        <v>6625</v>
      </c>
      <c r="C139" s="11" t="s">
        <v>3719</v>
      </c>
      <c r="D139" s="11" t="s">
        <v>6642</v>
      </c>
      <c r="E139" s="11" t="s">
        <v>6643</v>
      </c>
      <c r="F139" s="11" t="s">
        <v>6387</v>
      </c>
      <c r="G139" s="11" t="s">
        <v>623</v>
      </c>
      <c r="H139" s="12">
        <v>6.1093413174</v>
      </c>
    </row>
    <row r="140" ht="16.5" spans="1:8">
      <c r="A140" s="10" t="s">
        <v>3327</v>
      </c>
      <c r="B140" s="10" t="s">
        <v>3327</v>
      </c>
      <c r="C140" s="11" t="s">
        <v>3563</v>
      </c>
      <c r="D140" s="11" t="s">
        <v>6387</v>
      </c>
      <c r="E140" s="11"/>
      <c r="F140" s="11" t="s">
        <v>3556</v>
      </c>
      <c r="G140" s="11" t="s">
        <v>3324</v>
      </c>
      <c r="H140" s="12">
        <v>0.6</v>
      </c>
    </row>
    <row r="141" ht="16.5" spans="1:8">
      <c r="A141" s="10" t="s">
        <v>3097</v>
      </c>
      <c r="B141" s="10" t="s">
        <v>3097</v>
      </c>
      <c r="C141" s="11" t="s">
        <v>3095</v>
      </c>
      <c r="D141" s="11" t="s">
        <v>6387</v>
      </c>
      <c r="E141" s="11"/>
      <c r="F141" s="11" t="s">
        <v>3556</v>
      </c>
      <c r="G141" s="11" t="s">
        <v>3082</v>
      </c>
      <c r="H141" s="12">
        <v>2514.935</v>
      </c>
    </row>
    <row r="142" ht="16.5" spans="1:8">
      <c r="A142" s="11" t="s">
        <v>3455</v>
      </c>
      <c r="B142" s="10" t="s">
        <v>6644</v>
      </c>
      <c r="C142" s="11" t="s">
        <v>6645</v>
      </c>
      <c r="D142" s="11" t="s">
        <v>3455</v>
      </c>
      <c r="E142" s="11" t="s">
        <v>3454</v>
      </c>
      <c r="F142" s="11" t="s">
        <v>6387</v>
      </c>
      <c r="G142" s="11" t="s">
        <v>1843</v>
      </c>
      <c r="H142" s="12">
        <v>1112.7</v>
      </c>
    </row>
    <row r="143" ht="16.5" spans="1:8">
      <c r="A143" s="11" t="s">
        <v>6646</v>
      </c>
      <c r="B143" s="10" t="s">
        <v>6625</v>
      </c>
      <c r="C143" s="11" t="s">
        <v>3719</v>
      </c>
      <c r="D143" s="11" t="s">
        <v>6646</v>
      </c>
      <c r="E143" s="11" t="s">
        <v>6647</v>
      </c>
      <c r="F143" s="11" t="s">
        <v>6387</v>
      </c>
      <c r="G143" s="11" t="s">
        <v>623</v>
      </c>
      <c r="H143" s="12">
        <v>9.0583</v>
      </c>
    </row>
    <row r="144" ht="16.5" spans="1:8">
      <c r="A144" s="10" t="s">
        <v>6597</v>
      </c>
      <c r="B144" s="10" t="s">
        <v>6597</v>
      </c>
      <c r="C144" s="11" t="s">
        <v>6598</v>
      </c>
      <c r="D144" s="11" t="s">
        <v>6387</v>
      </c>
      <c r="E144" s="11"/>
      <c r="F144" s="11" t="s">
        <v>6549</v>
      </c>
      <c r="G144" s="11" t="s">
        <v>1151</v>
      </c>
      <c r="H144" s="12">
        <v>0</v>
      </c>
    </row>
    <row r="145" ht="16.5" spans="1:8">
      <c r="A145" s="10" t="s">
        <v>6648</v>
      </c>
      <c r="B145" s="10" t="s">
        <v>6648</v>
      </c>
      <c r="C145" s="11" t="s">
        <v>6649</v>
      </c>
      <c r="D145" s="11" t="s">
        <v>6387</v>
      </c>
      <c r="E145" s="11"/>
      <c r="F145" s="11" t="s">
        <v>6650</v>
      </c>
      <c r="G145" s="11" t="s">
        <v>1843</v>
      </c>
      <c r="H145" s="12">
        <v>0</v>
      </c>
    </row>
    <row r="146" ht="16.5" spans="1:8">
      <c r="A146" s="10" t="s">
        <v>3477</v>
      </c>
      <c r="B146" s="10" t="s">
        <v>3477</v>
      </c>
      <c r="C146" s="11" t="s">
        <v>6651</v>
      </c>
      <c r="D146" s="11" t="s">
        <v>6387</v>
      </c>
      <c r="E146" s="11"/>
      <c r="F146" s="11" t="s">
        <v>3556</v>
      </c>
      <c r="G146" s="11" t="s">
        <v>1151</v>
      </c>
      <c r="H146" s="12">
        <v>0</v>
      </c>
    </row>
    <row r="147" ht="16.5" spans="1:8">
      <c r="A147" s="10" t="s">
        <v>3392</v>
      </c>
      <c r="B147" s="10" t="s">
        <v>3392</v>
      </c>
      <c r="C147" s="11" t="s">
        <v>3390</v>
      </c>
      <c r="D147" s="11" t="s">
        <v>6387</v>
      </c>
      <c r="E147" s="11"/>
      <c r="F147" s="11" t="s">
        <v>3391</v>
      </c>
      <c r="G147" s="11" t="s">
        <v>305</v>
      </c>
      <c r="H147" s="12">
        <v>0</v>
      </c>
    </row>
    <row r="148" ht="16.5" spans="1:8">
      <c r="A148" s="10" t="s">
        <v>3302</v>
      </c>
      <c r="B148" s="10" t="s">
        <v>3302</v>
      </c>
      <c r="C148" s="11" t="s">
        <v>3299</v>
      </c>
      <c r="D148" s="11" t="s">
        <v>6387</v>
      </c>
      <c r="E148" s="11"/>
      <c r="F148" s="11" t="s">
        <v>3300</v>
      </c>
      <c r="G148" s="11" t="s">
        <v>305</v>
      </c>
      <c r="H148" s="12">
        <v>0</v>
      </c>
    </row>
    <row r="149" ht="16.5" spans="1:8">
      <c r="A149" s="10" t="s">
        <v>3510</v>
      </c>
      <c r="B149" s="10" t="s">
        <v>3510</v>
      </c>
      <c r="C149" s="11" t="s">
        <v>6411</v>
      </c>
      <c r="D149" s="11" t="s">
        <v>6387</v>
      </c>
      <c r="E149" s="11"/>
      <c r="F149" s="11" t="s">
        <v>3556</v>
      </c>
      <c r="G149" s="11" t="s">
        <v>305</v>
      </c>
      <c r="H149" s="12">
        <v>0</v>
      </c>
    </row>
    <row r="150" ht="16.5" spans="1:8">
      <c r="A150" s="10" t="s">
        <v>6652</v>
      </c>
      <c r="B150" s="10" t="s">
        <v>6652</v>
      </c>
      <c r="C150" s="11" t="s">
        <v>6653</v>
      </c>
      <c r="D150" s="11" t="s">
        <v>6387</v>
      </c>
      <c r="E150" s="11"/>
      <c r="F150" s="11" t="s">
        <v>6435</v>
      </c>
      <c r="G150" s="11" t="s">
        <v>1843</v>
      </c>
      <c r="H150" s="12">
        <v>0</v>
      </c>
    </row>
    <row r="151" ht="16.5" spans="1:8">
      <c r="A151" s="10" t="s">
        <v>6654</v>
      </c>
      <c r="B151" s="10" t="s">
        <v>6654</v>
      </c>
      <c r="C151" s="11" t="s">
        <v>6655</v>
      </c>
      <c r="D151" s="11" t="s">
        <v>6387</v>
      </c>
      <c r="E151" s="11"/>
      <c r="F151" s="11" t="s">
        <v>6656</v>
      </c>
      <c r="G151" s="11" t="s">
        <v>1843</v>
      </c>
      <c r="H151" s="12">
        <v>0</v>
      </c>
    </row>
    <row r="152" ht="16.5" spans="1:8">
      <c r="A152" s="10" t="s">
        <v>3353</v>
      </c>
      <c r="B152" s="10" t="s">
        <v>3353</v>
      </c>
      <c r="C152" s="11" t="s">
        <v>3698</v>
      </c>
      <c r="D152" s="11" t="s">
        <v>6387</v>
      </c>
      <c r="E152" s="11"/>
      <c r="F152" s="11" t="s">
        <v>3556</v>
      </c>
      <c r="G152" s="11" t="s">
        <v>305</v>
      </c>
      <c r="H152" s="12">
        <v>0.05125</v>
      </c>
    </row>
    <row r="153" ht="16.5" spans="1:8">
      <c r="A153" s="10" t="s">
        <v>6657</v>
      </c>
      <c r="B153" s="10" t="s">
        <v>6657</v>
      </c>
      <c r="C153" s="11" t="s">
        <v>6658</v>
      </c>
      <c r="D153" s="11" t="s">
        <v>6387</v>
      </c>
      <c r="E153" s="11"/>
      <c r="F153" s="11" t="s">
        <v>3556</v>
      </c>
      <c r="G153" s="11" t="s">
        <v>3064</v>
      </c>
      <c r="H153" s="12">
        <v>0</v>
      </c>
    </row>
    <row r="154" ht="16.5" spans="1:8">
      <c r="A154" s="10" t="s">
        <v>6659</v>
      </c>
      <c r="B154" s="10" t="s">
        <v>6659</v>
      </c>
      <c r="C154" s="11" t="s">
        <v>6660</v>
      </c>
      <c r="D154" s="11" t="s">
        <v>6387</v>
      </c>
      <c r="E154" s="11"/>
      <c r="F154" s="11" t="s">
        <v>6614</v>
      </c>
      <c r="G154" s="11" t="s">
        <v>3082</v>
      </c>
      <c r="H154" s="12">
        <v>1357.19</v>
      </c>
    </row>
    <row r="155" ht="16.5" spans="1:8">
      <c r="A155" s="10" t="s">
        <v>6659</v>
      </c>
      <c r="B155" s="10" t="s">
        <v>6659</v>
      </c>
      <c r="C155" s="11" t="s">
        <v>6660</v>
      </c>
      <c r="D155" s="11" t="s">
        <v>6387</v>
      </c>
      <c r="E155" s="11"/>
      <c r="F155" s="11" t="s">
        <v>6614</v>
      </c>
      <c r="G155" s="11" t="s">
        <v>3082</v>
      </c>
      <c r="H155" s="12">
        <v>1357.2</v>
      </c>
    </row>
    <row r="156" ht="16.5" spans="1:8">
      <c r="A156" s="10" t="s">
        <v>6661</v>
      </c>
      <c r="B156" s="10" t="s">
        <v>6661</v>
      </c>
      <c r="C156" s="11" t="s">
        <v>6662</v>
      </c>
      <c r="D156" s="11" t="s">
        <v>6387</v>
      </c>
      <c r="E156" s="11"/>
      <c r="F156" s="11" t="s">
        <v>6614</v>
      </c>
      <c r="G156" s="11" t="s">
        <v>3082</v>
      </c>
      <c r="H156" s="12">
        <v>1361.15</v>
      </c>
    </row>
    <row r="157" ht="16.5" spans="1:8">
      <c r="A157" s="10" t="s">
        <v>6661</v>
      </c>
      <c r="B157" s="10" t="s">
        <v>6661</v>
      </c>
      <c r="C157" s="11" t="s">
        <v>6662</v>
      </c>
      <c r="D157" s="11" t="s">
        <v>6387</v>
      </c>
      <c r="E157" s="11"/>
      <c r="F157" s="11" t="s">
        <v>6614</v>
      </c>
      <c r="G157" s="11" t="s">
        <v>3082</v>
      </c>
      <c r="H157" s="12">
        <v>1248.9076923077</v>
      </c>
    </row>
    <row r="158" ht="16.5" spans="1:8">
      <c r="A158" s="10" t="s">
        <v>6663</v>
      </c>
      <c r="B158" s="10" t="s">
        <v>6663</v>
      </c>
      <c r="C158" s="11" t="s">
        <v>6664</v>
      </c>
      <c r="D158" s="11" t="s">
        <v>6387</v>
      </c>
      <c r="E158" s="11"/>
      <c r="F158" s="11" t="s">
        <v>3556</v>
      </c>
      <c r="G158" s="11" t="s">
        <v>305</v>
      </c>
      <c r="H158" s="12">
        <v>0.2639</v>
      </c>
    </row>
    <row r="159" ht="16.5" spans="1:8">
      <c r="A159" s="10" t="s">
        <v>6661</v>
      </c>
      <c r="B159" s="10" t="s">
        <v>6661</v>
      </c>
      <c r="C159" s="11" t="s">
        <v>6662</v>
      </c>
      <c r="D159" s="11" t="s">
        <v>6387</v>
      </c>
      <c r="E159" s="11"/>
      <c r="F159" s="11" t="s">
        <v>6614</v>
      </c>
      <c r="G159" s="11" t="s">
        <v>3082</v>
      </c>
      <c r="H159" s="12">
        <v>1361</v>
      </c>
    </row>
    <row r="160" ht="16.5" spans="1:8">
      <c r="A160" s="10" t="s">
        <v>6665</v>
      </c>
      <c r="B160" s="10" t="s">
        <v>6665</v>
      </c>
      <c r="C160" s="11" t="s">
        <v>6666</v>
      </c>
      <c r="D160" s="11" t="s">
        <v>6387</v>
      </c>
      <c r="E160" s="11"/>
      <c r="F160" s="11" t="s">
        <v>6614</v>
      </c>
      <c r="G160" s="11" t="s">
        <v>3082</v>
      </c>
      <c r="H160" s="12">
        <v>1457.1</v>
      </c>
    </row>
    <row r="161" ht="16.5" spans="1:8">
      <c r="A161" s="10" t="s">
        <v>6667</v>
      </c>
      <c r="B161" s="10" t="s">
        <v>6667</v>
      </c>
      <c r="C161" s="11" t="s">
        <v>6668</v>
      </c>
      <c r="D161" s="11" t="s">
        <v>6387</v>
      </c>
      <c r="E161" s="11"/>
      <c r="F161" s="11" t="s">
        <v>3556</v>
      </c>
      <c r="G161" s="11" t="s">
        <v>305</v>
      </c>
      <c r="H161" s="12">
        <v>4.1025454545</v>
      </c>
    </row>
    <row r="162" ht="16.5" spans="1:8">
      <c r="A162" s="10" t="s">
        <v>3533</v>
      </c>
      <c r="B162" s="10" t="s">
        <v>3533</v>
      </c>
      <c r="C162" s="11" t="s">
        <v>6607</v>
      </c>
      <c r="D162" s="11" t="s">
        <v>6387</v>
      </c>
      <c r="E162" s="11"/>
      <c r="F162" s="11" t="s">
        <v>3556</v>
      </c>
      <c r="G162" s="11" t="s">
        <v>305</v>
      </c>
      <c r="H162" s="12">
        <v>128.4046153846</v>
      </c>
    </row>
    <row r="163" ht="16.5" spans="1:8">
      <c r="A163" s="10" t="s">
        <v>6669</v>
      </c>
      <c r="B163" s="10" t="s">
        <v>6669</v>
      </c>
      <c r="C163" s="11" t="s">
        <v>6670</v>
      </c>
      <c r="D163" s="11" t="s">
        <v>6387</v>
      </c>
      <c r="E163" s="11"/>
      <c r="F163" s="11" t="s">
        <v>3556</v>
      </c>
      <c r="G163" s="11" t="s">
        <v>305</v>
      </c>
      <c r="H163" s="12">
        <v>1.5385</v>
      </c>
    </row>
    <row r="164" ht="16.5" spans="1:8">
      <c r="A164" s="10" t="s">
        <v>3533</v>
      </c>
      <c r="B164" s="10" t="s">
        <v>3533</v>
      </c>
      <c r="C164" s="11" t="s">
        <v>6607</v>
      </c>
      <c r="D164" s="11" t="s">
        <v>6387</v>
      </c>
      <c r="E164" s="11"/>
      <c r="F164" s="11" t="s">
        <v>3556</v>
      </c>
      <c r="G164" s="11" t="s">
        <v>305</v>
      </c>
      <c r="H164" s="12">
        <v>128.405</v>
      </c>
    </row>
    <row r="165" ht="16.5" spans="1:8">
      <c r="A165" s="10" t="s">
        <v>3341</v>
      </c>
      <c r="B165" s="10" t="s">
        <v>3341</v>
      </c>
      <c r="C165" s="11" t="s">
        <v>3718</v>
      </c>
      <c r="D165" s="11" t="s">
        <v>6387</v>
      </c>
      <c r="E165" s="11"/>
      <c r="F165" s="11" t="s">
        <v>3556</v>
      </c>
      <c r="G165" s="11" t="s">
        <v>305</v>
      </c>
      <c r="H165" s="12">
        <v>32.48</v>
      </c>
    </row>
    <row r="166" ht="16.5" spans="1:8">
      <c r="A166" s="10" t="s">
        <v>6669</v>
      </c>
      <c r="B166" s="10" t="s">
        <v>6669</v>
      </c>
      <c r="C166" s="11" t="s">
        <v>6670</v>
      </c>
      <c r="D166" s="11" t="s">
        <v>6387</v>
      </c>
      <c r="E166" s="11"/>
      <c r="F166" s="11" t="s">
        <v>3556</v>
      </c>
      <c r="G166" s="11" t="s">
        <v>305</v>
      </c>
      <c r="H166" s="12">
        <v>1.5384353741</v>
      </c>
    </row>
    <row r="167" ht="16.5" spans="1:8">
      <c r="A167" s="10" t="s">
        <v>3317</v>
      </c>
      <c r="B167" s="10" t="s">
        <v>3317</v>
      </c>
      <c r="C167" s="11" t="s">
        <v>6671</v>
      </c>
      <c r="D167" s="11" t="s">
        <v>6387</v>
      </c>
      <c r="E167" s="11"/>
      <c r="F167" s="11" t="s">
        <v>3556</v>
      </c>
      <c r="G167" s="11" t="s">
        <v>3311</v>
      </c>
      <c r="H167" s="12">
        <v>6.4956914894</v>
      </c>
    </row>
    <row r="168" ht="16.5" spans="1:8">
      <c r="A168" s="10" t="s">
        <v>3533</v>
      </c>
      <c r="B168" s="10" t="s">
        <v>3533</v>
      </c>
      <c r="C168" s="11" t="s">
        <v>6607</v>
      </c>
      <c r="D168" s="11" t="s">
        <v>6387</v>
      </c>
      <c r="E168" s="11"/>
      <c r="F168" s="11" t="s">
        <v>3556</v>
      </c>
      <c r="G168" s="11" t="s">
        <v>305</v>
      </c>
      <c r="H168" s="12">
        <v>128.4047058824</v>
      </c>
    </row>
    <row r="169" ht="16.5" spans="1:8">
      <c r="A169" s="10" t="s">
        <v>3533</v>
      </c>
      <c r="B169" s="10" t="s">
        <v>3533</v>
      </c>
      <c r="C169" s="11" t="s">
        <v>6607</v>
      </c>
      <c r="D169" s="11" t="s">
        <v>6387</v>
      </c>
      <c r="E169" s="11"/>
      <c r="F169" s="11" t="s">
        <v>3556</v>
      </c>
      <c r="G169" s="11" t="s">
        <v>305</v>
      </c>
      <c r="H169" s="12">
        <v>128.4</v>
      </c>
    </row>
    <row r="170" ht="16.5" spans="1:8">
      <c r="A170" s="10" t="s">
        <v>3819</v>
      </c>
      <c r="B170" s="10" t="s">
        <v>3819</v>
      </c>
      <c r="C170" s="11" t="s">
        <v>3818</v>
      </c>
      <c r="D170" s="11" t="s">
        <v>6387</v>
      </c>
      <c r="E170" s="11"/>
      <c r="F170" s="11" t="s">
        <v>3556</v>
      </c>
      <c r="G170" s="11" t="s">
        <v>3064</v>
      </c>
      <c r="H170" s="12">
        <v>0.8410101483</v>
      </c>
    </row>
    <row r="171" ht="16.5" spans="1:8">
      <c r="A171" s="10" t="s">
        <v>6659</v>
      </c>
      <c r="B171" s="10" t="s">
        <v>6659</v>
      </c>
      <c r="C171" s="11" t="s">
        <v>6660</v>
      </c>
      <c r="D171" s="11" t="s">
        <v>6387</v>
      </c>
      <c r="E171" s="11"/>
      <c r="F171" s="11" t="s">
        <v>6614</v>
      </c>
      <c r="G171" s="11" t="s">
        <v>3082</v>
      </c>
      <c r="H171" s="12">
        <v>1375.75</v>
      </c>
    </row>
    <row r="172" ht="16.5" spans="1:8">
      <c r="A172" s="10" t="s">
        <v>6672</v>
      </c>
      <c r="B172" s="10" t="s">
        <v>6672</v>
      </c>
      <c r="C172" s="11" t="s">
        <v>6673</v>
      </c>
      <c r="D172" s="11" t="s">
        <v>6387</v>
      </c>
      <c r="E172" s="11"/>
      <c r="F172" s="11" t="s">
        <v>6614</v>
      </c>
      <c r="G172" s="11" t="s">
        <v>3082</v>
      </c>
      <c r="H172" s="12">
        <v>1320.6935483871</v>
      </c>
    </row>
    <row r="173" ht="16.5" spans="1:8">
      <c r="A173" s="10" t="s">
        <v>3442</v>
      </c>
      <c r="B173" s="10" t="s">
        <v>3442</v>
      </c>
      <c r="C173" s="11" t="s">
        <v>3712</v>
      </c>
      <c r="D173" s="11" t="s">
        <v>6387</v>
      </c>
      <c r="E173" s="11"/>
      <c r="F173" s="11" t="s">
        <v>3556</v>
      </c>
      <c r="G173" s="11" t="s">
        <v>1151</v>
      </c>
      <c r="H173" s="12">
        <v>83.2525</v>
      </c>
    </row>
    <row r="174" ht="16.5" spans="1:8">
      <c r="A174" s="10" t="s">
        <v>3502</v>
      </c>
      <c r="B174" s="10" t="s">
        <v>3502</v>
      </c>
      <c r="C174" s="11" t="s">
        <v>6674</v>
      </c>
      <c r="D174" s="11" t="s">
        <v>6387</v>
      </c>
      <c r="E174" s="11"/>
      <c r="F174" s="11" t="s">
        <v>6675</v>
      </c>
      <c r="G174" s="11" t="s">
        <v>1151</v>
      </c>
      <c r="H174" s="12">
        <v>68.239</v>
      </c>
    </row>
    <row r="175" ht="16.5" spans="1:8">
      <c r="A175" s="10" t="s">
        <v>3395</v>
      </c>
      <c r="B175" s="10" t="s">
        <v>3395</v>
      </c>
      <c r="C175" s="11" t="s">
        <v>3692</v>
      </c>
      <c r="D175" s="11" t="s">
        <v>6387</v>
      </c>
      <c r="E175" s="11"/>
      <c r="F175" s="11" t="s">
        <v>3556</v>
      </c>
      <c r="G175" s="11" t="s">
        <v>305</v>
      </c>
      <c r="H175" s="12">
        <v>6.4103703704</v>
      </c>
    </row>
    <row r="176" ht="16.5" spans="1:8">
      <c r="A176" s="10" t="s">
        <v>3537</v>
      </c>
      <c r="B176" s="10" t="s">
        <v>3537</v>
      </c>
      <c r="C176" s="11" t="s">
        <v>3708</v>
      </c>
      <c r="D176" s="11" t="s">
        <v>6387</v>
      </c>
      <c r="E176" s="11"/>
      <c r="F176" s="11" t="s">
        <v>6676</v>
      </c>
      <c r="G176" s="11" t="s">
        <v>1843</v>
      </c>
      <c r="H176" s="12">
        <v>126.729</v>
      </c>
    </row>
    <row r="177" ht="16.5" spans="1:8">
      <c r="A177" s="10" t="s">
        <v>3357</v>
      </c>
      <c r="B177" s="10" t="s">
        <v>3357</v>
      </c>
      <c r="C177" s="11" t="s">
        <v>6677</v>
      </c>
      <c r="D177" s="11" t="s">
        <v>6387</v>
      </c>
      <c r="E177" s="11"/>
      <c r="F177" s="11" t="s">
        <v>3556</v>
      </c>
      <c r="G177" s="11" t="s">
        <v>305</v>
      </c>
      <c r="H177" s="12">
        <v>0.0512825175</v>
      </c>
    </row>
    <row r="178" ht="16.5" spans="1:8">
      <c r="A178" s="10" t="s">
        <v>6678</v>
      </c>
      <c r="B178" s="10" t="s">
        <v>6678</v>
      </c>
      <c r="C178" s="11" t="s">
        <v>6679</v>
      </c>
      <c r="D178" s="11" t="s">
        <v>6387</v>
      </c>
      <c r="E178" s="11"/>
      <c r="F178" s="11" t="s">
        <v>3556</v>
      </c>
      <c r="G178" s="11" t="s">
        <v>3064</v>
      </c>
      <c r="H178" s="12">
        <v>1.8803333333</v>
      </c>
    </row>
    <row r="179" ht="16.5" spans="1:8">
      <c r="A179" s="10" t="s">
        <v>3635</v>
      </c>
      <c r="B179" s="10" t="s">
        <v>3635</v>
      </c>
      <c r="C179" s="11" t="s">
        <v>3634</v>
      </c>
      <c r="D179" s="11" t="s">
        <v>6387</v>
      </c>
      <c r="E179" s="11"/>
      <c r="F179" s="11" t="s">
        <v>3556</v>
      </c>
      <c r="G179" s="11" t="s">
        <v>305</v>
      </c>
      <c r="H179" s="12">
        <v>0.3247859551</v>
      </c>
    </row>
    <row r="180" ht="16.5" spans="1:8">
      <c r="A180" s="10" t="s">
        <v>3437</v>
      </c>
      <c r="B180" s="10" t="s">
        <v>3437</v>
      </c>
      <c r="C180" s="11" t="s">
        <v>3436</v>
      </c>
      <c r="D180" s="11" t="s">
        <v>6387</v>
      </c>
      <c r="E180" s="11"/>
      <c r="F180" s="11" t="s">
        <v>3556</v>
      </c>
      <c r="G180" s="11" t="s">
        <v>305</v>
      </c>
      <c r="H180" s="12">
        <v>39.3161111111</v>
      </c>
    </row>
    <row r="181" ht="16.5" spans="1:8">
      <c r="A181" s="10" t="s">
        <v>6667</v>
      </c>
      <c r="B181" s="10" t="s">
        <v>6667</v>
      </c>
      <c r="C181" s="11" t="s">
        <v>6668</v>
      </c>
      <c r="D181" s="11" t="s">
        <v>6387</v>
      </c>
      <c r="E181" s="11"/>
      <c r="F181" s="11" t="s">
        <v>3556</v>
      </c>
      <c r="G181" s="11" t="s">
        <v>305</v>
      </c>
      <c r="H181" s="12">
        <v>4.1025506073</v>
      </c>
    </row>
    <row r="182" ht="16.5" spans="1:8">
      <c r="A182" s="10" t="s">
        <v>6669</v>
      </c>
      <c r="B182" s="10" t="s">
        <v>6669</v>
      </c>
      <c r="C182" s="11" t="s">
        <v>6670</v>
      </c>
      <c r="D182" s="11" t="s">
        <v>6387</v>
      </c>
      <c r="E182" s="11"/>
      <c r="F182" s="11" t="s">
        <v>3556</v>
      </c>
      <c r="G182" s="11" t="s">
        <v>305</v>
      </c>
      <c r="H182" s="12">
        <v>1.53846</v>
      </c>
    </row>
    <row r="183" ht="16.5" spans="1:8">
      <c r="A183" s="10" t="s">
        <v>6680</v>
      </c>
      <c r="B183" s="10" t="s">
        <v>6680</v>
      </c>
      <c r="C183" s="11" t="s">
        <v>6681</v>
      </c>
      <c r="D183" s="11" t="s">
        <v>6387</v>
      </c>
      <c r="E183" s="11"/>
      <c r="F183" s="11" t="s">
        <v>6614</v>
      </c>
      <c r="G183" s="11" t="s">
        <v>3082</v>
      </c>
      <c r="H183" s="12">
        <v>11595.63</v>
      </c>
    </row>
    <row r="184" ht="16.5" spans="1:8">
      <c r="A184" s="10" t="s">
        <v>3499</v>
      </c>
      <c r="B184" s="10" t="s">
        <v>3499</v>
      </c>
      <c r="C184" s="11" t="s">
        <v>3575</v>
      </c>
      <c r="D184" s="11" t="s">
        <v>6387</v>
      </c>
      <c r="E184" s="11"/>
      <c r="F184" s="11" t="s">
        <v>6629</v>
      </c>
      <c r="G184" s="11" t="s">
        <v>1151</v>
      </c>
      <c r="H184" s="12">
        <v>61.8728395062</v>
      </c>
    </row>
    <row r="185" ht="16.5" spans="1:8">
      <c r="A185" s="10" t="s">
        <v>3533</v>
      </c>
      <c r="B185" s="10" t="s">
        <v>3533</v>
      </c>
      <c r="C185" s="11" t="s">
        <v>6607</v>
      </c>
      <c r="D185" s="11" t="s">
        <v>6387</v>
      </c>
      <c r="E185" s="11"/>
      <c r="F185" s="11" t="s">
        <v>3556</v>
      </c>
      <c r="G185" s="11" t="s">
        <v>305</v>
      </c>
      <c r="H185" s="12">
        <v>128.4046644295</v>
      </c>
    </row>
    <row r="186" ht="16.5" spans="1:8">
      <c r="A186" s="10" t="s">
        <v>6680</v>
      </c>
      <c r="B186" s="10" t="s">
        <v>6680</v>
      </c>
      <c r="C186" s="11" t="s">
        <v>6681</v>
      </c>
      <c r="D186" s="11" t="s">
        <v>6387</v>
      </c>
      <c r="E186" s="11"/>
      <c r="F186" s="11" t="s">
        <v>6614</v>
      </c>
      <c r="G186" s="11" t="s">
        <v>3082</v>
      </c>
      <c r="H186" s="12">
        <v>11595.625</v>
      </c>
    </row>
    <row r="187" ht="16.5" spans="1:8">
      <c r="A187" s="10" t="s">
        <v>6620</v>
      </c>
      <c r="B187" s="10" t="s">
        <v>6620</v>
      </c>
      <c r="C187" s="11" t="s">
        <v>3559</v>
      </c>
      <c r="D187" s="11" t="s">
        <v>6387</v>
      </c>
      <c r="E187" s="11"/>
      <c r="F187" s="11" t="s">
        <v>3556</v>
      </c>
      <c r="G187" s="11" t="s">
        <v>3324</v>
      </c>
      <c r="H187" s="12">
        <v>0.3246938776</v>
      </c>
    </row>
    <row r="188" ht="16.5" spans="1:8">
      <c r="A188" s="10" t="s">
        <v>6682</v>
      </c>
      <c r="B188" s="10" t="s">
        <v>6682</v>
      </c>
      <c r="C188" s="11" t="s">
        <v>6683</v>
      </c>
      <c r="D188" s="11" t="s">
        <v>6387</v>
      </c>
      <c r="E188" s="11"/>
      <c r="F188" s="11" t="s">
        <v>6684</v>
      </c>
      <c r="G188" s="11" t="s">
        <v>1151</v>
      </c>
      <c r="H188" s="12">
        <v>376.6984615385</v>
      </c>
    </row>
    <row r="189" ht="16.5" spans="1:8">
      <c r="A189" s="10" t="s">
        <v>3533</v>
      </c>
      <c r="B189" s="10" t="s">
        <v>3533</v>
      </c>
      <c r="C189" s="11" t="s">
        <v>6607</v>
      </c>
      <c r="D189" s="11" t="s">
        <v>6387</v>
      </c>
      <c r="E189" s="11"/>
      <c r="F189" s="11" t="s">
        <v>3556</v>
      </c>
      <c r="G189" s="11" t="s">
        <v>305</v>
      </c>
      <c r="H189" s="12">
        <v>128.4</v>
      </c>
    </row>
    <row r="190" ht="16.5" spans="1:8">
      <c r="A190" s="10" t="s">
        <v>6685</v>
      </c>
      <c r="B190" s="10" t="s">
        <v>6685</v>
      </c>
      <c r="C190" s="11" t="s">
        <v>6686</v>
      </c>
      <c r="D190" s="11" t="s">
        <v>6387</v>
      </c>
      <c r="E190" s="11"/>
      <c r="F190" s="11" t="s">
        <v>3556</v>
      </c>
      <c r="G190" s="11" t="s">
        <v>3064</v>
      </c>
      <c r="H190" s="12">
        <v>0.21</v>
      </c>
    </row>
    <row r="191" ht="16.5" spans="1:8">
      <c r="A191" s="10" t="s">
        <v>3380</v>
      </c>
      <c r="B191" s="10" t="s">
        <v>3380</v>
      </c>
      <c r="C191" s="11" t="s">
        <v>6687</v>
      </c>
      <c r="D191" s="11" t="s">
        <v>6387</v>
      </c>
      <c r="E191" s="11"/>
      <c r="F191" s="11" t="s">
        <v>3556</v>
      </c>
      <c r="G191" s="11" t="s">
        <v>305</v>
      </c>
      <c r="H191" s="12">
        <v>12.9915384615</v>
      </c>
    </row>
    <row r="192" ht="16.5" spans="1:8">
      <c r="A192" s="10" t="s">
        <v>3298</v>
      </c>
      <c r="B192" s="10" t="s">
        <v>3298</v>
      </c>
      <c r="C192" s="11" t="s">
        <v>6688</v>
      </c>
      <c r="D192" s="11" t="s">
        <v>6387</v>
      </c>
      <c r="E192" s="11"/>
      <c r="F192" s="11" t="s">
        <v>3556</v>
      </c>
      <c r="G192" s="11" t="s">
        <v>305</v>
      </c>
      <c r="H192" s="12">
        <v>10.25625</v>
      </c>
    </row>
    <row r="193" ht="16.5" spans="1:8">
      <c r="A193" s="10" t="s">
        <v>3343</v>
      </c>
      <c r="B193" s="10" t="s">
        <v>3343</v>
      </c>
      <c r="C193" s="11" t="s">
        <v>6689</v>
      </c>
      <c r="D193" s="11" t="s">
        <v>6387</v>
      </c>
      <c r="E193" s="11"/>
      <c r="F193" s="11" t="s">
        <v>3556</v>
      </c>
      <c r="G193" s="11" t="s">
        <v>305</v>
      </c>
      <c r="H193" s="12">
        <v>1.1965384615</v>
      </c>
    </row>
    <row r="194" ht="16.5" spans="1:8">
      <c r="A194" s="10" t="s">
        <v>3345</v>
      </c>
      <c r="B194" s="10" t="s">
        <v>3345</v>
      </c>
      <c r="C194" s="11" t="s">
        <v>6690</v>
      </c>
      <c r="D194" s="11" t="s">
        <v>6387</v>
      </c>
      <c r="E194" s="11"/>
      <c r="F194" s="11" t="s">
        <v>3556</v>
      </c>
      <c r="G194" s="11" t="s">
        <v>305</v>
      </c>
      <c r="H194" s="12">
        <v>0.7692473118</v>
      </c>
    </row>
    <row r="195" ht="16.5" spans="1:8">
      <c r="A195" s="10" t="s">
        <v>6691</v>
      </c>
      <c r="B195" s="10" t="s">
        <v>6691</v>
      </c>
      <c r="C195" s="11" t="s">
        <v>6692</v>
      </c>
      <c r="D195" s="11" t="s">
        <v>6387</v>
      </c>
      <c r="E195" s="11"/>
      <c r="F195" s="11" t="s">
        <v>3556</v>
      </c>
      <c r="G195" s="11" t="s">
        <v>305</v>
      </c>
      <c r="H195" s="12">
        <v>20.3418909091</v>
      </c>
    </row>
    <row r="196" ht="16.5" spans="1:8">
      <c r="A196" s="10" t="s">
        <v>3819</v>
      </c>
      <c r="B196" s="10" t="s">
        <v>3819</v>
      </c>
      <c r="C196" s="11" t="s">
        <v>3818</v>
      </c>
      <c r="D196" s="11" t="s">
        <v>6387</v>
      </c>
      <c r="E196" s="11"/>
      <c r="F196" s="11" t="s">
        <v>3556</v>
      </c>
      <c r="G196" s="11" t="s">
        <v>3064</v>
      </c>
      <c r="H196" s="12">
        <v>0.7186838407</v>
      </c>
    </row>
    <row r="197" ht="16.5" spans="1:8">
      <c r="A197" s="10" t="s">
        <v>3401</v>
      </c>
      <c r="B197" s="10" t="s">
        <v>3401</v>
      </c>
      <c r="C197" s="11" t="s">
        <v>3623</v>
      </c>
      <c r="D197" s="11" t="s">
        <v>6387</v>
      </c>
      <c r="E197" s="11"/>
      <c r="F197" s="11" t="s">
        <v>6693</v>
      </c>
      <c r="G197" s="11" t="s">
        <v>3064</v>
      </c>
      <c r="H197" s="12">
        <v>1.81796875</v>
      </c>
    </row>
    <row r="198" ht="16.5" spans="1:8">
      <c r="A198" s="10" t="s">
        <v>3103</v>
      </c>
      <c r="B198" s="10" t="s">
        <v>3103</v>
      </c>
      <c r="C198" s="11" t="s">
        <v>3101</v>
      </c>
      <c r="D198" s="11" t="s">
        <v>6387</v>
      </c>
      <c r="E198" s="11"/>
      <c r="F198" s="11" t="s">
        <v>3556</v>
      </c>
      <c r="G198" s="11" t="s">
        <v>3082</v>
      </c>
      <c r="H198" s="12">
        <v>4329.255</v>
      </c>
    </row>
    <row r="199" ht="16.5" spans="1:8">
      <c r="A199" s="10" t="s">
        <v>6694</v>
      </c>
      <c r="B199" s="10" t="s">
        <v>6694</v>
      </c>
      <c r="C199" s="11" t="s">
        <v>6695</v>
      </c>
      <c r="D199" s="11" t="s">
        <v>6387</v>
      </c>
      <c r="E199" s="11"/>
      <c r="F199" s="11" t="s">
        <v>6614</v>
      </c>
      <c r="G199" s="11" t="s">
        <v>3082</v>
      </c>
      <c r="H199" s="12">
        <v>1622.6481481481</v>
      </c>
    </row>
    <row r="200" ht="16.5" spans="1:8">
      <c r="A200" s="10" t="s">
        <v>3533</v>
      </c>
      <c r="B200" s="10" t="s">
        <v>3533</v>
      </c>
      <c r="C200" s="11" t="s">
        <v>6607</v>
      </c>
      <c r="D200" s="11" t="s">
        <v>6387</v>
      </c>
      <c r="E200" s="11"/>
      <c r="F200" s="11" t="s">
        <v>3556</v>
      </c>
      <c r="G200" s="11" t="s">
        <v>305</v>
      </c>
      <c r="H200" s="12">
        <v>164.56</v>
      </c>
    </row>
    <row r="201" ht="16.5" spans="1:8">
      <c r="A201" s="10" t="s">
        <v>3535</v>
      </c>
      <c r="B201" s="10" t="s">
        <v>3535</v>
      </c>
      <c r="C201" s="11" t="s">
        <v>6696</v>
      </c>
      <c r="D201" s="11" t="s">
        <v>6387</v>
      </c>
      <c r="E201" s="11"/>
      <c r="F201" s="11" t="s">
        <v>6697</v>
      </c>
      <c r="G201" s="11" t="s">
        <v>1843</v>
      </c>
      <c r="H201" s="12">
        <v>165.4446043165</v>
      </c>
    </row>
    <row r="202" ht="16.5" spans="1:8">
      <c r="A202" s="10" t="s">
        <v>6698</v>
      </c>
      <c r="B202" s="10" t="s">
        <v>6698</v>
      </c>
      <c r="C202" s="11" t="s">
        <v>6699</v>
      </c>
      <c r="D202" s="11" t="s">
        <v>6387</v>
      </c>
      <c r="E202" s="11"/>
      <c r="F202" s="11" t="s">
        <v>3556</v>
      </c>
      <c r="G202" s="11" t="s">
        <v>1151</v>
      </c>
      <c r="H202" s="12">
        <v>0</v>
      </c>
    </row>
    <row r="203" ht="16.5" spans="1:8">
      <c r="A203" s="10" t="s">
        <v>6700</v>
      </c>
      <c r="B203" s="10" t="s">
        <v>6700</v>
      </c>
      <c r="C203" s="11" t="s">
        <v>6701</v>
      </c>
      <c r="D203" s="11" t="s">
        <v>6387</v>
      </c>
      <c r="E203" s="11"/>
      <c r="F203" s="11" t="s">
        <v>3556</v>
      </c>
      <c r="G203" s="11" t="s">
        <v>1151</v>
      </c>
      <c r="H203" s="12">
        <v>0</v>
      </c>
    </row>
    <row r="204" ht="16.5" spans="1:8">
      <c r="A204" s="10" t="s">
        <v>3308</v>
      </c>
      <c r="B204" s="10" t="s">
        <v>3308</v>
      </c>
      <c r="C204" s="11" t="s">
        <v>3306</v>
      </c>
      <c r="D204" s="11" t="s">
        <v>6387</v>
      </c>
      <c r="E204" s="11"/>
      <c r="F204" s="11" t="s">
        <v>3307</v>
      </c>
      <c r="G204" s="11" t="s">
        <v>592</v>
      </c>
      <c r="H204" s="12">
        <v>0</v>
      </c>
    </row>
    <row r="205" ht="16.5" spans="1:8">
      <c r="A205" s="10" t="s">
        <v>6702</v>
      </c>
      <c r="B205" s="10" t="s">
        <v>6702</v>
      </c>
      <c r="C205" s="11" t="s">
        <v>6540</v>
      </c>
      <c r="D205" s="11" t="s">
        <v>6387</v>
      </c>
      <c r="E205" s="11"/>
      <c r="F205" s="11" t="s">
        <v>6703</v>
      </c>
      <c r="G205" s="11" t="s">
        <v>592</v>
      </c>
      <c r="H205" s="12">
        <v>0</v>
      </c>
    </row>
    <row r="206" ht="16.5" spans="1:8">
      <c r="A206" s="10" t="s">
        <v>3269</v>
      </c>
      <c r="B206" s="10" t="s">
        <v>3269</v>
      </c>
      <c r="C206" s="11" t="s">
        <v>3266</v>
      </c>
      <c r="D206" s="11" t="s">
        <v>6387</v>
      </c>
      <c r="E206" s="11"/>
      <c r="F206" s="11" t="s">
        <v>3267</v>
      </c>
      <c r="G206" s="11" t="s">
        <v>3268</v>
      </c>
      <c r="H206" s="12">
        <v>0</v>
      </c>
    </row>
    <row r="207" ht="16.5" spans="1:8">
      <c r="A207" s="10" t="s">
        <v>6446</v>
      </c>
      <c r="B207" s="10" t="s">
        <v>6446</v>
      </c>
      <c r="C207" s="11" t="s">
        <v>6447</v>
      </c>
      <c r="D207" s="11" t="s">
        <v>6387</v>
      </c>
      <c r="E207" s="11"/>
      <c r="F207" s="11" t="s">
        <v>3556</v>
      </c>
      <c r="G207" s="11" t="s">
        <v>1151</v>
      </c>
      <c r="H207" s="12">
        <v>0</v>
      </c>
    </row>
    <row r="208" ht="16.5" spans="1:8">
      <c r="A208" s="10" t="s">
        <v>6704</v>
      </c>
      <c r="B208" s="10" t="s">
        <v>6704</v>
      </c>
      <c r="C208" s="11" t="s">
        <v>6705</v>
      </c>
      <c r="D208" s="11" t="s">
        <v>6387</v>
      </c>
      <c r="E208" s="11"/>
      <c r="F208" s="11" t="s">
        <v>3556</v>
      </c>
      <c r="G208" s="11" t="s">
        <v>305</v>
      </c>
      <c r="H208" s="12">
        <v>0</v>
      </c>
    </row>
    <row r="209" ht="16.5" spans="1:8">
      <c r="A209" s="10" t="s">
        <v>3375</v>
      </c>
      <c r="B209" s="10" t="s">
        <v>3375</v>
      </c>
      <c r="C209" s="11" t="s">
        <v>6706</v>
      </c>
      <c r="D209" s="11" t="s">
        <v>6387</v>
      </c>
      <c r="E209" s="11"/>
      <c r="F209" s="11" t="s">
        <v>3556</v>
      </c>
      <c r="G209" s="11" t="s">
        <v>305</v>
      </c>
      <c r="H209" s="12">
        <v>0</v>
      </c>
    </row>
    <row r="210" ht="16.5" spans="1:8">
      <c r="A210" s="10" t="s">
        <v>3510</v>
      </c>
      <c r="B210" s="10" t="s">
        <v>3510</v>
      </c>
      <c r="C210" s="11" t="s">
        <v>6411</v>
      </c>
      <c r="D210" s="11" t="s">
        <v>6387</v>
      </c>
      <c r="E210" s="11"/>
      <c r="F210" s="11" t="s">
        <v>3556</v>
      </c>
      <c r="G210" s="11" t="s">
        <v>305</v>
      </c>
      <c r="H210" s="12">
        <v>0</v>
      </c>
    </row>
    <row r="211" ht="16.5" spans="1:8">
      <c r="A211" s="10" t="s">
        <v>6707</v>
      </c>
      <c r="B211" s="10" t="s">
        <v>6707</v>
      </c>
      <c r="C211" s="11" t="s">
        <v>6708</v>
      </c>
      <c r="D211" s="11" t="s">
        <v>6387</v>
      </c>
      <c r="E211" s="11"/>
      <c r="F211" s="11" t="s">
        <v>6709</v>
      </c>
      <c r="G211" s="11" t="s">
        <v>305</v>
      </c>
      <c r="H211" s="12">
        <v>0</v>
      </c>
    </row>
    <row r="212" ht="16.5" spans="1:8">
      <c r="A212" s="10" t="s">
        <v>3482</v>
      </c>
      <c r="B212" s="10" t="s">
        <v>3482</v>
      </c>
      <c r="C212" s="11" t="s">
        <v>3480</v>
      </c>
      <c r="D212" s="11" t="s">
        <v>6387</v>
      </c>
      <c r="E212" s="11"/>
      <c r="F212" s="11" t="s">
        <v>3481</v>
      </c>
      <c r="G212" s="11" t="s">
        <v>484</v>
      </c>
      <c r="H212" s="12">
        <v>0</v>
      </c>
    </row>
    <row r="213" ht="16.5" spans="1:8">
      <c r="A213" s="10" t="s">
        <v>6710</v>
      </c>
      <c r="B213" s="10" t="s">
        <v>6710</v>
      </c>
      <c r="C213" s="11" t="s">
        <v>6711</v>
      </c>
      <c r="D213" s="11" t="s">
        <v>6387</v>
      </c>
      <c r="E213" s="11"/>
      <c r="F213" s="11" t="s">
        <v>3556</v>
      </c>
      <c r="G213" s="11" t="s">
        <v>1151</v>
      </c>
      <c r="H213" s="12">
        <v>0</v>
      </c>
    </row>
    <row r="214" ht="16.5" spans="1:8">
      <c r="A214" s="10" t="s">
        <v>6712</v>
      </c>
      <c r="B214" s="10" t="s">
        <v>6712</v>
      </c>
      <c r="C214" s="11" t="s">
        <v>6713</v>
      </c>
      <c r="D214" s="11" t="s">
        <v>6387</v>
      </c>
      <c r="E214" s="11"/>
      <c r="F214" s="11" t="s">
        <v>6714</v>
      </c>
      <c r="G214" s="11" t="s">
        <v>3548</v>
      </c>
      <c r="H214" s="12">
        <v>0</v>
      </c>
    </row>
    <row r="215" ht="16.5" spans="1:8">
      <c r="A215" s="10" t="s">
        <v>6715</v>
      </c>
      <c r="B215" s="10" t="s">
        <v>6715</v>
      </c>
      <c r="C215" s="11" t="s">
        <v>6708</v>
      </c>
      <c r="D215" s="11" t="s">
        <v>6387</v>
      </c>
      <c r="E215" s="11"/>
      <c r="F215" s="11" t="s">
        <v>6716</v>
      </c>
      <c r="G215" s="11" t="s">
        <v>305</v>
      </c>
      <c r="H215" s="12">
        <v>0</v>
      </c>
    </row>
    <row r="216" ht="16.5" spans="1:8">
      <c r="A216" s="10" t="s">
        <v>3333</v>
      </c>
      <c r="B216" s="10" t="s">
        <v>3333</v>
      </c>
      <c r="C216" s="11" t="s">
        <v>6717</v>
      </c>
      <c r="D216" s="11" t="s">
        <v>6387</v>
      </c>
      <c r="E216" s="11"/>
      <c r="F216" s="11" t="s">
        <v>3556</v>
      </c>
      <c r="G216" s="11" t="s">
        <v>484</v>
      </c>
      <c r="H216" s="12">
        <v>0</v>
      </c>
    </row>
    <row r="217" ht="16.5" spans="1:8">
      <c r="A217" s="10" t="s">
        <v>3325</v>
      </c>
      <c r="B217" s="10" t="s">
        <v>3325</v>
      </c>
      <c r="C217" s="11" t="s">
        <v>6423</v>
      </c>
      <c r="D217" s="11" t="s">
        <v>6387</v>
      </c>
      <c r="E217" s="11"/>
      <c r="F217" s="11" t="s">
        <v>3556</v>
      </c>
      <c r="G217" s="11" t="s">
        <v>3324</v>
      </c>
      <c r="H217" s="12">
        <v>0</v>
      </c>
    </row>
    <row r="218" ht="16.5" spans="1:8">
      <c r="A218" s="10" t="s">
        <v>3305</v>
      </c>
      <c r="B218" s="10" t="s">
        <v>3305</v>
      </c>
      <c r="C218" s="11" t="s">
        <v>6718</v>
      </c>
      <c r="D218" s="11" t="s">
        <v>6387</v>
      </c>
      <c r="E218" s="11"/>
      <c r="F218" s="11" t="s">
        <v>3556</v>
      </c>
      <c r="G218" s="11" t="s">
        <v>305</v>
      </c>
      <c r="H218" s="12">
        <v>0</v>
      </c>
    </row>
    <row r="219" ht="16.5" spans="1:8">
      <c r="A219" s="10" t="s">
        <v>3286</v>
      </c>
      <c r="B219" s="10" t="s">
        <v>3286</v>
      </c>
      <c r="C219" s="11" t="s">
        <v>6719</v>
      </c>
      <c r="D219" s="11" t="s">
        <v>6387</v>
      </c>
      <c r="E219" s="11"/>
      <c r="F219" s="11" t="s">
        <v>3556</v>
      </c>
      <c r="G219" s="11" t="s">
        <v>305</v>
      </c>
      <c r="H219" s="12">
        <v>0</v>
      </c>
    </row>
    <row r="220" ht="16.5" spans="1:8">
      <c r="A220" s="10" t="s">
        <v>6720</v>
      </c>
      <c r="B220" s="10" t="s">
        <v>6720</v>
      </c>
      <c r="C220" s="11" t="s">
        <v>6721</v>
      </c>
      <c r="D220" s="11" t="s">
        <v>6387</v>
      </c>
      <c r="E220" s="11"/>
      <c r="F220" s="11" t="s">
        <v>6722</v>
      </c>
      <c r="G220" s="11" t="s">
        <v>3064</v>
      </c>
      <c r="H220" s="12">
        <v>0</v>
      </c>
    </row>
    <row r="221" ht="16.5" spans="1:8">
      <c r="A221" s="10" t="s">
        <v>6723</v>
      </c>
      <c r="B221" s="10" t="s">
        <v>6723</v>
      </c>
      <c r="C221" s="11" t="s">
        <v>6724</v>
      </c>
      <c r="D221" s="11" t="s">
        <v>6387</v>
      </c>
      <c r="E221" s="11"/>
      <c r="F221" s="11" t="s">
        <v>6725</v>
      </c>
      <c r="G221" s="11" t="s">
        <v>3064</v>
      </c>
      <c r="H221" s="12">
        <v>0</v>
      </c>
    </row>
    <row r="222" ht="16.5" spans="1:8">
      <c r="A222" s="10" t="s">
        <v>6726</v>
      </c>
      <c r="B222" s="10" t="s">
        <v>6726</v>
      </c>
      <c r="C222" s="11" t="s">
        <v>6727</v>
      </c>
      <c r="D222" s="11" t="s">
        <v>6387</v>
      </c>
      <c r="E222" s="11"/>
      <c r="F222" s="11" t="s">
        <v>6728</v>
      </c>
      <c r="G222" s="11" t="s">
        <v>1843</v>
      </c>
      <c r="H222" s="12">
        <v>0</v>
      </c>
    </row>
    <row r="223" ht="16.5" spans="1:8">
      <c r="A223" s="10" t="s">
        <v>6729</v>
      </c>
      <c r="B223" s="10" t="s">
        <v>6729</v>
      </c>
      <c r="C223" s="11" t="s">
        <v>6730</v>
      </c>
      <c r="D223" s="11" t="s">
        <v>6387</v>
      </c>
      <c r="E223" s="11"/>
      <c r="F223" s="11" t="s">
        <v>6731</v>
      </c>
      <c r="G223" s="11" t="s">
        <v>1151</v>
      </c>
      <c r="H223" s="12">
        <v>0</v>
      </c>
    </row>
    <row r="224" ht="16.5" spans="1:8">
      <c r="A224" s="10" t="s">
        <v>6732</v>
      </c>
      <c r="B224" s="10" t="s">
        <v>6732</v>
      </c>
      <c r="C224" s="11" t="s">
        <v>6733</v>
      </c>
      <c r="D224" s="11" t="s">
        <v>6387</v>
      </c>
      <c r="E224" s="11"/>
      <c r="F224" s="11" t="s">
        <v>3556</v>
      </c>
      <c r="G224" s="11" t="s">
        <v>3324</v>
      </c>
      <c r="H224" s="12">
        <v>0</v>
      </c>
    </row>
    <row r="225" ht="16.5" spans="1:8">
      <c r="A225" s="10" t="s">
        <v>6463</v>
      </c>
      <c r="B225" s="10" t="s">
        <v>6463</v>
      </c>
      <c r="C225" s="11" t="s">
        <v>6464</v>
      </c>
      <c r="D225" s="11" t="s">
        <v>6387</v>
      </c>
      <c r="E225" s="11"/>
      <c r="F225" s="11" t="s">
        <v>3556</v>
      </c>
      <c r="G225" s="11" t="s">
        <v>1151</v>
      </c>
      <c r="H225" s="12">
        <v>0</v>
      </c>
    </row>
    <row r="226" ht="16.5" spans="1:8">
      <c r="A226" s="10" t="s">
        <v>6734</v>
      </c>
      <c r="B226" s="10" t="s">
        <v>6734</v>
      </c>
      <c r="C226" s="11" t="s">
        <v>6735</v>
      </c>
      <c r="D226" s="11" t="s">
        <v>6387</v>
      </c>
      <c r="E226" s="11"/>
      <c r="F226" s="11" t="s">
        <v>6735</v>
      </c>
      <c r="G226" s="11" t="s">
        <v>3324</v>
      </c>
      <c r="H226" s="12">
        <v>3.8460714286</v>
      </c>
    </row>
    <row r="227" ht="16.5" spans="1:8">
      <c r="A227" s="10" t="s">
        <v>3637</v>
      </c>
      <c r="B227" s="10" t="s">
        <v>3637</v>
      </c>
      <c r="C227" s="11" t="s">
        <v>3636</v>
      </c>
      <c r="D227" s="11" t="s">
        <v>6387</v>
      </c>
      <c r="E227" s="11"/>
      <c r="F227" s="11" t="s">
        <v>3556</v>
      </c>
      <c r="G227" s="11" t="s">
        <v>305</v>
      </c>
      <c r="H227" s="12">
        <v>0.47865</v>
      </c>
    </row>
    <row r="228" ht="16.5" spans="1:8">
      <c r="A228" s="10" t="s">
        <v>3398</v>
      </c>
      <c r="B228" s="10" t="s">
        <v>3398</v>
      </c>
      <c r="C228" s="11" t="s">
        <v>6736</v>
      </c>
      <c r="D228" s="11" t="s">
        <v>6387</v>
      </c>
      <c r="E228" s="11"/>
      <c r="F228" s="11" t="s">
        <v>6603</v>
      </c>
      <c r="G228" s="11" t="s">
        <v>3064</v>
      </c>
      <c r="H228" s="12">
        <v>4.784</v>
      </c>
    </row>
    <row r="229" ht="16.5" spans="1:8">
      <c r="A229" s="11" t="s">
        <v>3250</v>
      </c>
      <c r="B229" s="10" t="s">
        <v>6625</v>
      </c>
      <c r="C229" s="11" t="s">
        <v>3719</v>
      </c>
      <c r="D229" s="11" t="s">
        <v>3250</v>
      </c>
      <c r="E229" s="11" t="s">
        <v>6737</v>
      </c>
      <c r="F229" s="11" t="s">
        <v>6387</v>
      </c>
      <c r="G229" s="11" t="s">
        <v>623</v>
      </c>
      <c r="H229" s="12">
        <v>6.3976923077</v>
      </c>
    </row>
    <row r="230" ht="16.5" spans="1:8">
      <c r="A230" s="11" t="s">
        <v>6738</v>
      </c>
      <c r="B230" s="10" t="s">
        <v>6644</v>
      </c>
      <c r="C230" s="11" t="s">
        <v>6645</v>
      </c>
      <c r="D230" s="11" t="s">
        <v>6738</v>
      </c>
      <c r="E230" s="11" t="s">
        <v>6739</v>
      </c>
      <c r="F230" s="11" t="s">
        <v>6387</v>
      </c>
      <c r="G230" s="11" t="s">
        <v>1843</v>
      </c>
      <c r="H230" s="12">
        <v>2249.8033333333</v>
      </c>
    </row>
    <row r="231" ht="16.5" spans="1:8">
      <c r="A231" s="10" t="s">
        <v>3442</v>
      </c>
      <c r="B231" s="10" t="s">
        <v>3442</v>
      </c>
      <c r="C231" s="11" t="s">
        <v>3712</v>
      </c>
      <c r="D231" s="11" t="s">
        <v>6387</v>
      </c>
      <c r="E231" s="11"/>
      <c r="F231" s="11" t="s">
        <v>3556</v>
      </c>
      <c r="G231" s="11" t="s">
        <v>1151</v>
      </c>
      <c r="H231" s="12">
        <v>83.25</v>
      </c>
    </row>
    <row r="232" ht="16.5" spans="1:8">
      <c r="A232" s="11" t="s">
        <v>3549</v>
      </c>
      <c r="B232" s="10" t="s">
        <v>3602</v>
      </c>
      <c r="C232" s="11" t="s">
        <v>3601</v>
      </c>
      <c r="D232" s="11" t="s">
        <v>3549</v>
      </c>
      <c r="E232" s="11" t="s">
        <v>6740</v>
      </c>
      <c r="F232" s="11" t="s">
        <v>6387</v>
      </c>
      <c r="G232" s="11" t="s">
        <v>921</v>
      </c>
      <c r="H232" s="12">
        <v>535.23</v>
      </c>
    </row>
    <row r="233" ht="16.5" spans="1:8">
      <c r="A233" s="11" t="s">
        <v>6741</v>
      </c>
      <c r="B233" s="10" t="s">
        <v>6625</v>
      </c>
      <c r="C233" s="11" t="s">
        <v>3719</v>
      </c>
      <c r="D233" s="11" t="s">
        <v>6741</v>
      </c>
      <c r="E233" s="11" t="s">
        <v>6742</v>
      </c>
      <c r="F233" s="11" t="s">
        <v>6387</v>
      </c>
      <c r="G233" s="11" t="s">
        <v>623</v>
      </c>
      <c r="H233" s="12">
        <v>10.7125</v>
      </c>
    </row>
    <row r="234" ht="16.5" spans="1:8">
      <c r="A234" s="11" t="s">
        <v>6743</v>
      </c>
      <c r="B234" s="10" t="s">
        <v>6625</v>
      </c>
      <c r="C234" s="11" t="s">
        <v>3719</v>
      </c>
      <c r="D234" s="11" t="s">
        <v>6743</v>
      </c>
      <c r="E234" s="11" t="s">
        <v>6744</v>
      </c>
      <c r="F234" s="11" t="s">
        <v>6387</v>
      </c>
      <c r="G234" s="11" t="s">
        <v>623</v>
      </c>
      <c r="H234" s="12">
        <v>10.0188</v>
      </c>
    </row>
    <row r="235" ht="16.5" spans="1:8">
      <c r="A235" s="11" t="s">
        <v>6745</v>
      </c>
      <c r="B235" s="10" t="s">
        <v>6625</v>
      </c>
      <c r="C235" s="11" t="s">
        <v>3719</v>
      </c>
      <c r="D235" s="11" t="s">
        <v>6745</v>
      </c>
      <c r="E235" s="11" t="s">
        <v>6746</v>
      </c>
      <c r="F235" s="11" t="s">
        <v>6387</v>
      </c>
      <c r="G235" s="11" t="s">
        <v>623</v>
      </c>
      <c r="H235" s="12">
        <v>6.039285021</v>
      </c>
    </row>
    <row r="236" ht="16.5" spans="1:8">
      <c r="A236" s="10" t="s">
        <v>3321</v>
      </c>
      <c r="B236" s="10" t="s">
        <v>3321</v>
      </c>
      <c r="C236" s="11" t="s">
        <v>6747</v>
      </c>
      <c r="D236" s="11" t="s">
        <v>6387</v>
      </c>
      <c r="E236" s="11"/>
      <c r="F236" s="11" t="s">
        <v>3556</v>
      </c>
      <c r="G236" s="11" t="s">
        <v>3311</v>
      </c>
      <c r="H236" s="12">
        <v>3.4099983202</v>
      </c>
    </row>
    <row r="237" ht="16.5" spans="1:8">
      <c r="A237" s="10" t="s">
        <v>6748</v>
      </c>
      <c r="B237" s="10" t="s">
        <v>6748</v>
      </c>
      <c r="C237" s="11" t="s">
        <v>6749</v>
      </c>
      <c r="D237" s="11" t="s">
        <v>6387</v>
      </c>
      <c r="E237" s="11"/>
      <c r="F237" s="11" t="s">
        <v>3556</v>
      </c>
      <c r="G237" s="11" t="s">
        <v>3311</v>
      </c>
      <c r="H237" s="12">
        <v>3.12</v>
      </c>
    </row>
    <row r="238" ht="16.5" spans="1:8">
      <c r="A238" s="10" t="s">
        <v>6750</v>
      </c>
      <c r="B238" s="10" t="s">
        <v>6750</v>
      </c>
      <c r="C238" s="11" t="s">
        <v>6751</v>
      </c>
      <c r="D238" s="11" t="s">
        <v>6387</v>
      </c>
      <c r="E238" s="11"/>
      <c r="F238" s="11" t="s">
        <v>6751</v>
      </c>
      <c r="G238" s="11" t="s">
        <v>592</v>
      </c>
      <c r="H238" s="12">
        <v>0</v>
      </c>
    </row>
    <row r="239" ht="16.5" spans="1:8">
      <c r="A239" s="10" t="s">
        <v>6752</v>
      </c>
      <c r="B239" s="10" t="s">
        <v>6752</v>
      </c>
      <c r="C239" s="11" t="s">
        <v>6753</v>
      </c>
      <c r="D239" s="11" t="s">
        <v>6387</v>
      </c>
      <c r="E239" s="11"/>
      <c r="F239" s="11" t="s">
        <v>6405</v>
      </c>
      <c r="G239" s="11" t="s">
        <v>305</v>
      </c>
      <c r="H239" s="12">
        <v>0</v>
      </c>
    </row>
    <row r="240" ht="16.5" spans="1:8">
      <c r="A240" s="10" t="s">
        <v>6754</v>
      </c>
      <c r="B240" s="10" t="s">
        <v>6754</v>
      </c>
      <c r="C240" s="11" t="s">
        <v>6755</v>
      </c>
      <c r="D240" s="11" t="s">
        <v>6387</v>
      </c>
      <c r="E240" s="11"/>
      <c r="F240" s="11" t="s">
        <v>3556</v>
      </c>
      <c r="G240" s="11" t="s">
        <v>305</v>
      </c>
      <c r="H240" s="12">
        <v>1.19</v>
      </c>
    </row>
    <row r="241" ht="16.5" spans="1:8">
      <c r="A241" s="10" t="s">
        <v>6756</v>
      </c>
      <c r="B241" s="10" t="s">
        <v>6756</v>
      </c>
      <c r="C241" s="11" t="s">
        <v>6757</v>
      </c>
      <c r="D241" s="11" t="s">
        <v>6387</v>
      </c>
      <c r="E241" s="11"/>
      <c r="F241" s="11" t="s">
        <v>6757</v>
      </c>
      <c r="G241" s="11" t="s">
        <v>623</v>
      </c>
      <c r="H241" s="12">
        <v>0</v>
      </c>
    </row>
    <row r="242" ht="16.5" spans="1:8">
      <c r="A242" s="10" t="s">
        <v>6758</v>
      </c>
      <c r="B242" s="10" t="s">
        <v>6758</v>
      </c>
      <c r="C242" s="11" t="s">
        <v>6759</v>
      </c>
      <c r="D242" s="11" t="s">
        <v>6387</v>
      </c>
      <c r="E242" s="11"/>
      <c r="F242" s="11" t="s">
        <v>6759</v>
      </c>
      <c r="G242" s="11" t="s">
        <v>623</v>
      </c>
      <c r="H242" s="12">
        <v>0</v>
      </c>
    </row>
    <row r="243" ht="16.5" spans="1:8">
      <c r="A243" s="10" t="s">
        <v>6760</v>
      </c>
      <c r="B243" s="10" t="s">
        <v>6760</v>
      </c>
      <c r="C243" s="11" t="s">
        <v>6761</v>
      </c>
      <c r="D243" s="11" t="s">
        <v>6387</v>
      </c>
      <c r="E243" s="11"/>
      <c r="F243" s="11" t="s">
        <v>6761</v>
      </c>
      <c r="G243" s="11" t="s">
        <v>623</v>
      </c>
      <c r="H243" s="12">
        <v>0</v>
      </c>
    </row>
    <row r="244" ht="16.5" spans="1:8">
      <c r="A244" s="10" t="s">
        <v>6762</v>
      </c>
      <c r="B244" s="10" t="s">
        <v>6762</v>
      </c>
      <c r="C244" s="11" t="s">
        <v>6763</v>
      </c>
      <c r="D244" s="11" t="s">
        <v>6387</v>
      </c>
      <c r="E244" s="11"/>
      <c r="F244" s="11" t="s">
        <v>6763</v>
      </c>
      <c r="G244" s="11" t="s">
        <v>623</v>
      </c>
      <c r="H244" s="12">
        <v>0</v>
      </c>
    </row>
    <row r="245" ht="16.5" spans="1:8">
      <c r="A245" s="10" t="s">
        <v>6421</v>
      </c>
      <c r="B245" s="10" t="s">
        <v>6421</v>
      </c>
      <c r="C245" s="11" t="s">
        <v>6422</v>
      </c>
      <c r="D245" s="11" t="s">
        <v>6387</v>
      </c>
      <c r="E245" s="11"/>
      <c r="F245" s="11" t="s">
        <v>6422</v>
      </c>
      <c r="G245" s="11" t="s">
        <v>623</v>
      </c>
      <c r="H245" s="12">
        <v>0</v>
      </c>
    </row>
    <row r="246" ht="16.5" spans="1:8">
      <c r="A246" s="10" t="s">
        <v>3385</v>
      </c>
      <c r="B246" s="10" t="s">
        <v>3385</v>
      </c>
      <c r="C246" s="11" t="s">
        <v>6764</v>
      </c>
      <c r="D246" s="11" t="s">
        <v>6387</v>
      </c>
      <c r="E246" s="11"/>
      <c r="F246" s="11" t="s">
        <v>3556</v>
      </c>
      <c r="G246" s="11" t="s">
        <v>3064</v>
      </c>
      <c r="H246" s="12">
        <v>1.6</v>
      </c>
    </row>
    <row r="247" ht="16.5" spans="1:8">
      <c r="A247" s="10" t="s">
        <v>3383</v>
      </c>
      <c r="B247" s="10" t="s">
        <v>3383</v>
      </c>
      <c r="C247" s="11" t="s">
        <v>6765</v>
      </c>
      <c r="D247" s="11" t="s">
        <v>6387</v>
      </c>
      <c r="E247" s="11"/>
      <c r="F247" s="11" t="s">
        <v>3556</v>
      </c>
      <c r="G247" s="11" t="s">
        <v>3064</v>
      </c>
      <c r="H247" s="12">
        <v>1.2</v>
      </c>
    </row>
    <row r="248" ht="16.5" spans="1:8">
      <c r="A248" s="10" t="s">
        <v>3409</v>
      </c>
      <c r="B248" s="10" t="s">
        <v>3409</v>
      </c>
      <c r="C248" s="11" t="s">
        <v>6766</v>
      </c>
      <c r="D248" s="11" t="s">
        <v>6387</v>
      </c>
      <c r="E248" s="11"/>
      <c r="F248" s="11" t="s">
        <v>3556</v>
      </c>
      <c r="G248" s="11" t="s">
        <v>3064</v>
      </c>
      <c r="H248" s="12">
        <v>1.5</v>
      </c>
    </row>
    <row r="249" ht="16.5" spans="1:8">
      <c r="A249" s="10" t="s">
        <v>3407</v>
      </c>
      <c r="B249" s="10" t="s">
        <v>3407</v>
      </c>
      <c r="C249" s="11" t="s">
        <v>6767</v>
      </c>
      <c r="D249" s="11" t="s">
        <v>6387</v>
      </c>
      <c r="E249" s="11"/>
      <c r="F249" s="11" t="s">
        <v>3556</v>
      </c>
      <c r="G249" s="11" t="s">
        <v>3064</v>
      </c>
      <c r="H249" s="12">
        <v>1.2</v>
      </c>
    </row>
    <row r="250" ht="16.5" spans="1:8">
      <c r="A250" s="10" t="s">
        <v>3535</v>
      </c>
      <c r="B250" s="10" t="s">
        <v>3535</v>
      </c>
      <c r="C250" s="11" t="s">
        <v>6696</v>
      </c>
      <c r="D250" s="11" t="s">
        <v>6387</v>
      </c>
      <c r="E250" s="11"/>
      <c r="F250" s="11" t="s">
        <v>6697</v>
      </c>
      <c r="G250" s="11" t="s">
        <v>1843</v>
      </c>
      <c r="H250" s="12">
        <v>165.4444545455</v>
      </c>
    </row>
    <row r="251" ht="16.5" spans="1:8">
      <c r="A251" s="10" t="s">
        <v>3537</v>
      </c>
      <c r="B251" s="10" t="s">
        <v>3537</v>
      </c>
      <c r="C251" s="11" t="s">
        <v>3708</v>
      </c>
      <c r="D251" s="11" t="s">
        <v>6387</v>
      </c>
      <c r="E251" s="11"/>
      <c r="F251" s="11" t="s">
        <v>6676</v>
      </c>
      <c r="G251" s="11" t="s">
        <v>1843</v>
      </c>
      <c r="H251" s="12">
        <v>144.455</v>
      </c>
    </row>
    <row r="252" ht="16.5" spans="1:8">
      <c r="A252" s="11" t="s">
        <v>6768</v>
      </c>
      <c r="B252" s="10" t="s">
        <v>6625</v>
      </c>
      <c r="C252" s="11" t="s">
        <v>3719</v>
      </c>
      <c r="D252" s="11" t="s">
        <v>6768</v>
      </c>
      <c r="E252" s="11" t="s">
        <v>6769</v>
      </c>
      <c r="F252" s="11" t="s">
        <v>6387</v>
      </c>
      <c r="G252" s="11" t="s">
        <v>623</v>
      </c>
      <c r="H252" s="12">
        <v>8.5477480916</v>
      </c>
    </row>
    <row r="253" ht="16.5" spans="1:8">
      <c r="A253" s="11" t="s">
        <v>6624</v>
      </c>
      <c r="B253" s="10" t="s">
        <v>6625</v>
      </c>
      <c r="C253" s="11" t="s">
        <v>3719</v>
      </c>
      <c r="D253" s="11" t="s">
        <v>6624</v>
      </c>
      <c r="E253" s="11" t="s">
        <v>6626</v>
      </c>
      <c r="F253" s="11" t="s">
        <v>6387</v>
      </c>
      <c r="G253" s="11" t="s">
        <v>623</v>
      </c>
      <c r="H253" s="12">
        <v>8.5687916667</v>
      </c>
    </row>
    <row r="254" ht="16.5" spans="1:8">
      <c r="A254" s="11" t="s">
        <v>6770</v>
      </c>
      <c r="B254" s="10" t="s">
        <v>6625</v>
      </c>
      <c r="C254" s="11" t="s">
        <v>3719</v>
      </c>
      <c r="D254" s="11" t="s">
        <v>6770</v>
      </c>
      <c r="E254" s="11" t="s">
        <v>6771</v>
      </c>
      <c r="F254" s="11" t="s">
        <v>6387</v>
      </c>
      <c r="G254" s="11" t="s">
        <v>623</v>
      </c>
      <c r="H254" s="12">
        <v>6.3946979167</v>
      </c>
    </row>
    <row r="255" ht="16.5" spans="1:8">
      <c r="A255" s="10" t="s">
        <v>3357</v>
      </c>
      <c r="B255" s="10" t="s">
        <v>3357</v>
      </c>
      <c r="C255" s="11" t="s">
        <v>6677</v>
      </c>
      <c r="D255" s="11" t="s">
        <v>6387</v>
      </c>
      <c r="E255" s="11"/>
      <c r="F255" s="11" t="s">
        <v>3556</v>
      </c>
      <c r="G255" s="11" t="s">
        <v>305</v>
      </c>
      <c r="H255" s="12">
        <v>0</v>
      </c>
    </row>
    <row r="256" ht="16.5" spans="1:8">
      <c r="A256" s="10" t="s">
        <v>6772</v>
      </c>
      <c r="B256" s="10" t="s">
        <v>6772</v>
      </c>
      <c r="C256" s="11" t="s">
        <v>6773</v>
      </c>
      <c r="D256" s="11" t="s">
        <v>6387</v>
      </c>
      <c r="E256" s="11"/>
      <c r="F256" s="11" t="s">
        <v>3556</v>
      </c>
      <c r="G256" s="11" t="s">
        <v>305</v>
      </c>
      <c r="H256" s="12">
        <v>0</v>
      </c>
    </row>
    <row r="257" ht="16.5" spans="1:8">
      <c r="A257" s="10" t="s">
        <v>6424</v>
      </c>
      <c r="B257" s="10" t="s">
        <v>6424</v>
      </c>
      <c r="C257" s="11" t="s">
        <v>6425</v>
      </c>
      <c r="D257" s="11" t="s">
        <v>6387</v>
      </c>
      <c r="E257" s="11"/>
      <c r="F257" s="11" t="s">
        <v>3556</v>
      </c>
      <c r="G257" s="11" t="s">
        <v>305</v>
      </c>
      <c r="H257" s="12">
        <v>0</v>
      </c>
    </row>
    <row r="258" ht="16.5" spans="1:8">
      <c r="A258" s="10" t="s">
        <v>6774</v>
      </c>
      <c r="B258" s="10" t="s">
        <v>6774</v>
      </c>
      <c r="C258" s="11" t="s">
        <v>6775</v>
      </c>
      <c r="D258" s="11" t="s">
        <v>6387</v>
      </c>
      <c r="E258" s="11"/>
      <c r="F258" s="11" t="s">
        <v>3556</v>
      </c>
      <c r="G258" s="11" t="s">
        <v>484</v>
      </c>
      <c r="H258" s="12">
        <v>0</v>
      </c>
    </row>
    <row r="259" ht="16.5" spans="1:8">
      <c r="A259" s="10" t="s">
        <v>3499</v>
      </c>
      <c r="B259" s="10" t="s">
        <v>3499</v>
      </c>
      <c r="C259" s="11" t="s">
        <v>3575</v>
      </c>
      <c r="D259" s="11" t="s">
        <v>6387</v>
      </c>
      <c r="E259" s="11"/>
      <c r="F259" s="11" t="s">
        <v>6629</v>
      </c>
      <c r="G259" s="11" t="s">
        <v>1151</v>
      </c>
      <c r="H259" s="12">
        <v>61.8728571429</v>
      </c>
    </row>
    <row r="260" ht="16.5" spans="1:8">
      <c r="A260" s="10" t="s">
        <v>3425</v>
      </c>
      <c r="B260" s="10" t="s">
        <v>3425</v>
      </c>
      <c r="C260" s="11" t="s">
        <v>3669</v>
      </c>
      <c r="D260" s="11" t="s">
        <v>6387</v>
      </c>
      <c r="E260" s="11"/>
      <c r="F260" s="11" t="s">
        <v>3556</v>
      </c>
      <c r="G260" s="11" t="s">
        <v>3064</v>
      </c>
      <c r="H260" s="12">
        <v>50.4275</v>
      </c>
    </row>
    <row r="261" ht="16.5" spans="1:8">
      <c r="A261" s="10" t="s">
        <v>3395</v>
      </c>
      <c r="B261" s="10" t="s">
        <v>3395</v>
      </c>
      <c r="C261" s="11" t="s">
        <v>3692</v>
      </c>
      <c r="D261" s="11" t="s">
        <v>6387</v>
      </c>
      <c r="E261" s="11"/>
      <c r="F261" s="11" t="s">
        <v>3556</v>
      </c>
      <c r="G261" s="11" t="s">
        <v>305</v>
      </c>
      <c r="H261" s="12">
        <v>6.41025</v>
      </c>
    </row>
    <row r="262" ht="16.5" spans="1:8">
      <c r="A262" s="11" t="s">
        <v>3250</v>
      </c>
      <c r="B262" s="10" t="s">
        <v>6625</v>
      </c>
      <c r="C262" s="11" t="s">
        <v>3719</v>
      </c>
      <c r="D262" s="11" t="s">
        <v>3250</v>
      </c>
      <c r="E262" s="11" t="s">
        <v>6737</v>
      </c>
      <c r="F262" s="11" t="s">
        <v>6387</v>
      </c>
      <c r="G262" s="11" t="s">
        <v>623</v>
      </c>
      <c r="H262" s="12">
        <v>6.3765517241</v>
      </c>
    </row>
    <row r="263" ht="16.5" spans="1:8">
      <c r="A263" s="10" t="s">
        <v>6776</v>
      </c>
      <c r="B263" s="10" t="s">
        <v>6776</v>
      </c>
      <c r="C263" s="11" t="s">
        <v>6777</v>
      </c>
      <c r="D263" s="11" t="s">
        <v>6387</v>
      </c>
      <c r="E263" s="11"/>
      <c r="F263" s="11" t="s">
        <v>6405</v>
      </c>
      <c r="G263" s="11" t="s">
        <v>3064</v>
      </c>
      <c r="H263" s="12">
        <v>0</v>
      </c>
    </row>
    <row r="264" ht="16.5" spans="1:8">
      <c r="A264" s="10" t="s">
        <v>6778</v>
      </c>
      <c r="B264" s="10" t="s">
        <v>6778</v>
      </c>
      <c r="C264" s="11" t="s">
        <v>6779</v>
      </c>
      <c r="D264" s="11" t="s">
        <v>6387</v>
      </c>
      <c r="E264" s="11"/>
      <c r="F264" s="11" t="s">
        <v>3556</v>
      </c>
      <c r="G264" s="11" t="s">
        <v>3324</v>
      </c>
      <c r="H264" s="12">
        <v>4987.18</v>
      </c>
    </row>
    <row r="265" ht="16.5" spans="1:8">
      <c r="A265" s="10" t="s">
        <v>3446</v>
      </c>
      <c r="B265" s="10" t="s">
        <v>3446</v>
      </c>
      <c r="C265" s="11" t="s">
        <v>3438</v>
      </c>
      <c r="D265" s="11" t="s">
        <v>6387</v>
      </c>
      <c r="E265" s="11"/>
      <c r="F265" s="11" t="s">
        <v>3556</v>
      </c>
      <c r="G265" s="11" t="s">
        <v>305</v>
      </c>
      <c r="H265" s="12">
        <v>0</v>
      </c>
    </row>
    <row r="266" ht="16.5" spans="1:8">
      <c r="A266" s="10" t="s">
        <v>3295</v>
      </c>
      <c r="B266" s="10" t="s">
        <v>3295</v>
      </c>
      <c r="C266" s="11" t="s">
        <v>3560</v>
      </c>
      <c r="D266" s="11" t="s">
        <v>6387</v>
      </c>
      <c r="E266" s="11"/>
      <c r="F266" s="11" t="s">
        <v>3556</v>
      </c>
      <c r="G266" s="11" t="s">
        <v>305</v>
      </c>
      <c r="H266" s="12">
        <v>16</v>
      </c>
    </row>
    <row r="267" ht="16.5" spans="1:8">
      <c r="A267" s="11" t="s">
        <v>6780</v>
      </c>
      <c r="B267" s="10" t="s">
        <v>6625</v>
      </c>
      <c r="C267" s="11" t="s">
        <v>3719</v>
      </c>
      <c r="D267" s="11" t="s">
        <v>6780</v>
      </c>
      <c r="E267" s="11" t="s">
        <v>6781</v>
      </c>
      <c r="F267" s="11" t="s">
        <v>6387</v>
      </c>
      <c r="G267" s="11" t="s">
        <v>623</v>
      </c>
      <c r="H267" s="12">
        <v>7.4676969697</v>
      </c>
    </row>
    <row r="268" ht="16.5" spans="1:8">
      <c r="A268" s="10" t="s">
        <v>3535</v>
      </c>
      <c r="B268" s="10" t="s">
        <v>3535</v>
      </c>
      <c r="C268" s="11" t="s">
        <v>6696</v>
      </c>
      <c r="D268" s="11" t="s">
        <v>6387</v>
      </c>
      <c r="E268" s="11"/>
      <c r="F268" s="11" t="s">
        <v>6697</v>
      </c>
      <c r="G268" s="11" t="s">
        <v>1843</v>
      </c>
      <c r="H268" s="12">
        <v>165.4444897959</v>
      </c>
    </row>
    <row r="269" ht="16.5" spans="1:8">
      <c r="A269" s="10" t="s">
        <v>6782</v>
      </c>
      <c r="B269" s="10" t="s">
        <v>6782</v>
      </c>
      <c r="C269" s="11" t="s">
        <v>6783</v>
      </c>
      <c r="D269" s="11" t="s">
        <v>6387</v>
      </c>
      <c r="E269" s="11"/>
      <c r="F269" s="11" t="s">
        <v>3556</v>
      </c>
      <c r="G269" s="11" t="s">
        <v>305</v>
      </c>
      <c r="H269" s="12">
        <v>0.128204</v>
      </c>
    </row>
    <row r="270" ht="16.5" spans="1:8">
      <c r="A270" s="10" t="s">
        <v>6784</v>
      </c>
      <c r="B270" s="10" t="s">
        <v>6784</v>
      </c>
      <c r="C270" s="11" t="s">
        <v>6785</v>
      </c>
      <c r="D270" s="11" t="s">
        <v>6387</v>
      </c>
      <c r="E270" s="11"/>
      <c r="F270" s="11" t="s">
        <v>6614</v>
      </c>
      <c r="G270" s="11" t="s">
        <v>3082</v>
      </c>
      <c r="H270" s="12">
        <v>1796.8515969163</v>
      </c>
    </row>
    <row r="271" ht="16.5" spans="1:8">
      <c r="A271" s="10" t="s">
        <v>6784</v>
      </c>
      <c r="B271" s="10" t="s">
        <v>6784</v>
      </c>
      <c r="C271" s="11" t="s">
        <v>6785</v>
      </c>
      <c r="D271" s="11" t="s">
        <v>6387</v>
      </c>
      <c r="E271" s="11"/>
      <c r="F271" s="11" t="s">
        <v>6614</v>
      </c>
      <c r="G271" s="11" t="s">
        <v>3082</v>
      </c>
      <c r="H271" s="12">
        <v>1796.8505952381</v>
      </c>
    </row>
    <row r="272" ht="16.5" spans="1:8">
      <c r="A272" s="10" t="s">
        <v>6784</v>
      </c>
      <c r="B272" s="10" t="s">
        <v>6784</v>
      </c>
      <c r="C272" s="11" t="s">
        <v>6785</v>
      </c>
      <c r="D272" s="11" t="s">
        <v>6387</v>
      </c>
      <c r="E272" s="11"/>
      <c r="F272" s="11" t="s">
        <v>6614</v>
      </c>
      <c r="G272" s="11" t="s">
        <v>3082</v>
      </c>
      <c r="H272" s="12">
        <v>1796.85</v>
      </c>
    </row>
    <row r="273" ht="16.5" spans="1:8">
      <c r="A273" s="10" t="s">
        <v>6784</v>
      </c>
      <c r="B273" s="10" t="s">
        <v>6784</v>
      </c>
      <c r="C273" s="11" t="s">
        <v>6785</v>
      </c>
      <c r="D273" s="11" t="s">
        <v>6387</v>
      </c>
      <c r="E273" s="11"/>
      <c r="F273" s="11" t="s">
        <v>6614</v>
      </c>
      <c r="G273" s="11" t="s">
        <v>3082</v>
      </c>
      <c r="H273" s="12">
        <v>1796.85</v>
      </c>
    </row>
    <row r="274" ht="16.5" spans="1:8">
      <c r="A274" s="10" t="s">
        <v>6612</v>
      </c>
      <c r="B274" s="10" t="s">
        <v>6612</v>
      </c>
      <c r="C274" s="11" t="s">
        <v>6613</v>
      </c>
      <c r="D274" s="11" t="s">
        <v>6387</v>
      </c>
      <c r="E274" s="11"/>
      <c r="F274" s="11" t="s">
        <v>6614</v>
      </c>
      <c r="G274" s="11" t="s">
        <v>3082</v>
      </c>
      <c r="H274" s="12">
        <v>2324.895</v>
      </c>
    </row>
    <row r="275" ht="16.5" spans="1:8">
      <c r="A275" s="10" t="s">
        <v>6612</v>
      </c>
      <c r="B275" s="10" t="s">
        <v>6612</v>
      </c>
      <c r="C275" s="11" t="s">
        <v>6613</v>
      </c>
      <c r="D275" s="11" t="s">
        <v>6387</v>
      </c>
      <c r="E275" s="11"/>
      <c r="F275" s="11" t="s">
        <v>6614</v>
      </c>
      <c r="G275" s="11" t="s">
        <v>3082</v>
      </c>
      <c r="H275" s="12">
        <v>2324.895</v>
      </c>
    </row>
    <row r="276" ht="16.5" spans="1:8">
      <c r="A276" s="10" t="s">
        <v>6659</v>
      </c>
      <c r="B276" s="10" t="s">
        <v>6659</v>
      </c>
      <c r="C276" s="11" t="s">
        <v>6660</v>
      </c>
      <c r="D276" s="11" t="s">
        <v>6387</v>
      </c>
      <c r="E276" s="11"/>
      <c r="F276" s="11" t="s">
        <v>6614</v>
      </c>
      <c r="G276" s="11" t="s">
        <v>3082</v>
      </c>
      <c r="H276" s="12">
        <v>1357.19</v>
      </c>
    </row>
    <row r="277" ht="16.5" spans="1:8">
      <c r="A277" s="10" t="s">
        <v>6694</v>
      </c>
      <c r="B277" s="10" t="s">
        <v>6694</v>
      </c>
      <c r="C277" s="11" t="s">
        <v>6695</v>
      </c>
      <c r="D277" s="11" t="s">
        <v>6387</v>
      </c>
      <c r="E277" s="11"/>
      <c r="F277" s="11" t="s">
        <v>6614</v>
      </c>
      <c r="G277" s="11" t="s">
        <v>3082</v>
      </c>
      <c r="H277" s="12">
        <v>1645.8069767442</v>
      </c>
    </row>
    <row r="278" ht="16.5" spans="1:8">
      <c r="A278" s="10" t="s">
        <v>3442</v>
      </c>
      <c r="B278" s="10" t="s">
        <v>3442</v>
      </c>
      <c r="C278" s="11" t="s">
        <v>3712</v>
      </c>
      <c r="D278" s="11" t="s">
        <v>6387</v>
      </c>
      <c r="E278" s="11"/>
      <c r="F278" s="11" t="s">
        <v>3556</v>
      </c>
      <c r="G278" s="11" t="s">
        <v>1151</v>
      </c>
      <c r="H278" s="12">
        <v>84.4675</v>
      </c>
    </row>
    <row r="279" ht="16.5" spans="1:8">
      <c r="A279" s="10" t="s">
        <v>3387</v>
      </c>
      <c r="B279" s="10" t="s">
        <v>3387</v>
      </c>
      <c r="C279" s="11" t="s">
        <v>6786</v>
      </c>
      <c r="D279" s="11" t="s">
        <v>6387</v>
      </c>
      <c r="E279" s="11"/>
      <c r="F279" s="11" t="s">
        <v>3556</v>
      </c>
      <c r="G279" s="11" t="s">
        <v>3064</v>
      </c>
      <c r="H279" s="12">
        <v>1.8</v>
      </c>
    </row>
    <row r="280" ht="16.5" spans="1:8">
      <c r="A280" s="10" t="s">
        <v>3411</v>
      </c>
      <c r="B280" s="10" t="s">
        <v>3411</v>
      </c>
      <c r="C280" s="11" t="s">
        <v>6787</v>
      </c>
      <c r="D280" s="11" t="s">
        <v>6387</v>
      </c>
      <c r="E280" s="11"/>
      <c r="F280" s="11" t="s">
        <v>3556</v>
      </c>
      <c r="G280" s="11" t="s">
        <v>3064</v>
      </c>
      <c r="H280" s="12">
        <v>1.55</v>
      </c>
    </row>
    <row r="281" ht="16.5" spans="1:8">
      <c r="A281" s="10" t="s">
        <v>3637</v>
      </c>
      <c r="B281" s="10" t="s">
        <v>3637</v>
      </c>
      <c r="C281" s="11" t="s">
        <v>3636</v>
      </c>
      <c r="D281" s="11" t="s">
        <v>6387</v>
      </c>
      <c r="E281" s="11"/>
      <c r="F281" s="11" t="s">
        <v>3556</v>
      </c>
      <c r="G281" s="11" t="s">
        <v>305</v>
      </c>
      <c r="H281" s="12">
        <v>0.2991333333</v>
      </c>
    </row>
    <row r="282" ht="16.5" spans="1:8">
      <c r="A282" s="10" t="s">
        <v>3330</v>
      </c>
      <c r="B282" s="10" t="s">
        <v>3330</v>
      </c>
      <c r="C282" s="11" t="s">
        <v>6630</v>
      </c>
      <c r="D282" s="11" t="s">
        <v>6387</v>
      </c>
      <c r="E282" s="11"/>
      <c r="F282" s="11" t="s">
        <v>3556</v>
      </c>
      <c r="G282" s="11" t="s">
        <v>3324</v>
      </c>
      <c r="H282" s="12">
        <v>3.84615</v>
      </c>
    </row>
    <row r="283" ht="16.5" spans="1:8">
      <c r="A283" s="10" t="s">
        <v>6788</v>
      </c>
      <c r="B283" s="10" t="s">
        <v>6788</v>
      </c>
      <c r="C283" s="11" t="s">
        <v>6789</v>
      </c>
      <c r="D283" s="11" t="s">
        <v>6387</v>
      </c>
      <c r="E283" s="11"/>
      <c r="F283" s="11" t="s">
        <v>3556</v>
      </c>
      <c r="G283" s="11" t="s">
        <v>305</v>
      </c>
      <c r="H283" s="12">
        <v>12.8205050505</v>
      </c>
    </row>
    <row r="284" ht="16.5" spans="1:8">
      <c r="A284" s="11" t="s">
        <v>6741</v>
      </c>
      <c r="B284" s="10" t="s">
        <v>6625</v>
      </c>
      <c r="C284" s="11" t="s">
        <v>3719</v>
      </c>
      <c r="D284" s="11" t="s">
        <v>6741</v>
      </c>
      <c r="E284" s="11" t="s">
        <v>6742</v>
      </c>
      <c r="F284" s="11" t="s">
        <v>6387</v>
      </c>
      <c r="G284" s="11" t="s">
        <v>623</v>
      </c>
      <c r="H284" s="12">
        <v>14.14275</v>
      </c>
    </row>
    <row r="285" ht="16.5" spans="1:8">
      <c r="A285" s="11" t="s">
        <v>6743</v>
      </c>
      <c r="B285" s="10" t="s">
        <v>6625</v>
      </c>
      <c r="C285" s="11" t="s">
        <v>3719</v>
      </c>
      <c r="D285" s="11" t="s">
        <v>6743</v>
      </c>
      <c r="E285" s="11" t="s">
        <v>6744</v>
      </c>
      <c r="F285" s="11" t="s">
        <v>6387</v>
      </c>
      <c r="G285" s="11" t="s">
        <v>623</v>
      </c>
      <c r="H285" s="12">
        <v>12.16125</v>
      </c>
    </row>
    <row r="286" ht="16.5" spans="1:8">
      <c r="A286" s="11" t="s">
        <v>6743</v>
      </c>
      <c r="B286" s="10" t="s">
        <v>6625</v>
      </c>
      <c r="C286" s="11" t="s">
        <v>3719</v>
      </c>
      <c r="D286" s="11" t="s">
        <v>6743</v>
      </c>
      <c r="E286" s="11" t="s">
        <v>6744</v>
      </c>
      <c r="F286" s="11" t="s">
        <v>6387</v>
      </c>
      <c r="G286" s="11" t="s">
        <v>623</v>
      </c>
      <c r="H286" s="12">
        <v>12.1611</v>
      </c>
    </row>
    <row r="287" ht="16.5" spans="1:8">
      <c r="A287" s="10" t="s">
        <v>3519</v>
      </c>
      <c r="B287" s="10" t="s">
        <v>3519</v>
      </c>
      <c r="C287" s="11" t="s">
        <v>6790</v>
      </c>
      <c r="D287" s="11" t="s">
        <v>6387</v>
      </c>
      <c r="E287" s="11"/>
      <c r="F287" s="11" t="s">
        <v>6790</v>
      </c>
      <c r="G287" s="11" t="s">
        <v>305</v>
      </c>
      <c r="H287" s="12">
        <v>1.6061833333</v>
      </c>
    </row>
    <row r="288" ht="16.5" spans="1:8">
      <c r="A288" s="10" t="s">
        <v>3519</v>
      </c>
      <c r="B288" s="10" t="s">
        <v>3519</v>
      </c>
      <c r="C288" s="11" t="s">
        <v>6790</v>
      </c>
      <c r="D288" s="11" t="s">
        <v>6387</v>
      </c>
      <c r="E288" s="11"/>
      <c r="F288" s="11" t="s">
        <v>6790</v>
      </c>
      <c r="G288" s="11" t="s">
        <v>305</v>
      </c>
      <c r="H288" s="12">
        <v>1.60615</v>
      </c>
    </row>
    <row r="289" ht="16.5" spans="1:8">
      <c r="A289" s="11" t="s">
        <v>6624</v>
      </c>
      <c r="B289" s="10" t="s">
        <v>6625</v>
      </c>
      <c r="C289" s="11" t="s">
        <v>3719</v>
      </c>
      <c r="D289" s="11" t="s">
        <v>6624</v>
      </c>
      <c r="E289" s="11" t="s">
        <v>6626</v>
      </c>
      <c r="F289" s="11" t="s">
        <v>6387</v>
      </c>
      <c r="G289" s="11" t="s">
        <v>623</v>
      </c>
      <c r="H289" s="12">
        <v>8.8558333333</v>
      </c>
    </row>
    <row r="290" ht="16.5" spans="1:8">
      <c r="A290" s="10" t="s">
        <v>3444</v>
      </c>
      <c r="B290" s="10" t="s">
        <v>3444</v>
      </c>
      <c r="C290" s="11" t="s">
        <v>3714</v>
      </c>
      <c r="D290" s="11" t="s">
        <v>6387</v>
      </c>
      <c r="E290" s="11"/>
      <c r="F290" s="11" t="s">
        <v>3556</v>
      </c>
      <c r="G290" s="11" t="s">
        <v>1151</v>
      </c>
      <c r="H290" s="12">
        <v>158.9482978723</v>
      </c>
    </row>
    <row r="291" ht="16.5" spans="1:8">
      <c r="A291" s="10" t="s">
        <v>3428</v>
      </c>
      <c r="B291" s="10" t="s">
        <v>3428</v>
      </c>
      <c r="C291" s="11" t="s">
        <v>3427</v>
      </c>
      <c r="D291" s="11" t="s">
        <v>6387</v>
      </c>
      <c r="E291" s="11"/>
      <c r="F291" s="11" t="s">
        <v>3556</v>
      </c>
      <c r="G291" s="11" t="s">
        <v>3324</v>
      </c>
      <c r="H291" s="12">
        <v>229.4704651163</v>
      </c>
    </row>
    <row r="292" ht="16.5" spans="1:8">
      <c r="A292" s="10" t="s">
        <v>6612</v>
      </c>
      <c r="B292" s="10" t="s">
        <v>6612</v>
      </c>
      <c r="C292" s="11" t="s">
        <v>6613</v>
      </c>
      <c r="D292" s="11" t="s">
        <v>6387</v>
      </c>
      <c r="E292" s="11"/>
      <c r="F292" s="11" t="s">
        <v>6614</v>
      </c>
      <c r="G292" s="11" t="s">
        <v>3082</v>
      </c>
      <c r="H292" s="12">
        <v>2324.895</v>
      </c>
    </row>
    <row r="293" ht="16.5" spans="1:8">
      <c r="A293" s="10" t="s">
        <v>6694</v>
      </c>
      <c r="B293" s="10" t="s">
        <v>6694</v>
      </c>
      <c r="C293" s="11" t="s">
        <v>6695</v>
      </c>
      <c r="D293" s="11" t="s">
        <v>6387</v>
      </c>
      <c r="E293" s="11"/>
      <c r="F293" s="11" t="s">
        <v>6614</v>
      </c>
      <c r="G293" s="11" t="s">
        <v>3082</v>
      </c>
      <c r="H293" s="12">
        <v>1622.5166297118</v>
      </c>
    </row>
    <row r="294" ht="16.5" spans="1:8">
      <c r="A294" s="10" t="s">
        <v>3428</v>
      </c>
      <c r="B294" s="10" t="s">
        <v>3428</v>
      </c>
      <c r="C294" s="11" t="s">
        <v>3427</v>
      </c>
      <c r="D294" s="11" t="s">
        <v>6387</v>
      </c>
      <c r="E294" s="11"/>
      <c r="F294" s="11" t="s">
        <v>3556</v>
      </c>
      <c r="G294" s="11" t="s">
        <v>3324</v>
      </c>
      <c r="H294" s="12">
        <v>229.4703333333</v>
      </c>
    </row>
    <row r="295" ht="16.5" spans="1:8">
      <c r="A295" s="11" t="s">
        <v>6791</v>
      </c>
      <c r="B295" s="10" t="s">
        <v>6625</v>
      </c>
      <c r="C295" s="11" t="s">
        <v>3719</v>
      </c>
      <c r="D295" s="11" t="s">
        <v>6791</v>
      </c>
      <c r="E295" s="11" t="s">
        <v>6792</v>
      </c>
      <c r="F295" s="11" t="s">
        <v>6387</v>
      </c>
      <c r="G295" s="11" t="s">
        <v>623</v>
      </c>
      <c r="H295" s="12">
        <v>6.8404</v>
      </c>
    </row>
    <row r="296" ht="16.5" spans="1:8">
      <c r="A296" s="10" t="s">
        <v>3519</v>
      </c>
      <c r="B296" s="10" t="s">
        <v>3519</v>
      </c>
      <c r="C296" s="11" t="s">
        <v>6790</v>
      </c>
      <c r="D296" s="11" t="s">
        <v>6387</v>
      </c>
      <c r="E296" s="11"/>
      <c r="F296" s="11" t="s">
        <v>6790</v>
      </c>
      <c r="G296" s="11" t="s">
        <v>305</v>
      </c>
      <c r="H296" s="12">
        <v>1.60618</v>
      </c>
    </row>
    <row r="297" ht="16.5" spans="1:8">
      <c r="A297" s="11" t="s">
        <v>6793</v>
      </c>
      <c r="B297" s="10" t="s">
        <v>6625</v>
      </c>
      <c r="C297" s="11" t="s">
        <v>3719</v>
      </c>
      <c r="D297" s="11" t="s">
        <v>6793</v>
      </c>
      <c r="E297" s="11" t="s">
        <v>6794</v>
      </c>
      <c r="F297" s="11" t="s">
        <v>6387</v>
      </c>
      <c r="G297" s="11" t="s">
        <v>623</v>
      </c>
      <c r="H297" s="12">
        <v>9.13645</v>
      </c>
    </row>
    <row r="298" ht="16.5" spans="1:8">
      <c r="A298" s="10" t="s">
        <v>6795</v>
      </c>
      <c r="B298" s="10" t="s">
        <v>6795</v>
      </c>
      <c r="C298" s="11" t="s">
        <v>6796</v>
      </c>
      <c r="D298" s="11" t="s">
        <v>6387</v>
      </c>
      <c r="E298" s="11"/>
      <c r="F298" s="11" t="s">
        <v>3556</v>
      </c>
      <c r="G298" s="11" t="s">
        <v>3324</v>
      </c>
      <c r="H298" s="12">
        <v>0.53192</v>
      </c>
    </row>
    <row r="299" ht="16.5" spans="1:8">
      <c r="A299" s="10" t="s">
        <v>3383</v>
      </c>
      <c r="B299" s="10" t="s">
        <v>3383</v>
      </c>
      <c r="C299" s="11" t="s">
        <v>6765</v>
      </c>
      <c r="D299" s="11" t="s">
        <v>6387</v>
      </c>
      <c r="E299" s="11"/>
      <c r="F299" s="11" t="s">
        <v>3556</v>
      </c>
      <c r="G299" s="11" t="s">
        <v>3064</v>
      </c>
      <c r="H299" s="12">
        <v>1.2</v>
      </c>
    </row>
    <row r="300" ht="16.5" spans="1:8">
      <c r="A300" s="10" t="s">
        <v>3635</v>
      </c>
      <c r="B300" s="10" t="s">
        <v>3635</v>
      </c>
      <c r="C300" s="11" t="s">
        <v>3634</v>
      </c>
      <c r="D300" s="11" t="s">
        <v>6387</v>
      </c>
      <c r="E300" s="11"/>
      <c r="F300" s="11" t="s">
        <v>3556</v>
      </c>
      <c r="G300" s="11" t="s">
        <v>305</v>
      </c>
      <c r="H300" s="12">
        <v>0</v>
      </c>
    </row>
    <row r="301" ht="16.5" spans="1:8">
      <c r="A301" s="11" t="s">
        <v>3465</v>
      </c>
      <c r="B301" s="10" t="s">
        <v>6644</v>
      </c>
      <c r="C301" s="11" t="s">
        <v>6645</v>
      </c>
      <c r="D301" s="11" t="s">
        <v>3465</v>
      </c>
      <c r="E301" s="11" t="s">
        <v>6797</v>
      </c>
      <c r="F301" s="11" t="s">
        <v>6387</v>
      </c>
      <c r="G301" s="11" t="s">
        <v>1843</v>
      </c>
      <c r="H301" s="12">
        <v>1041.64</v>
      </c>
    </row>
    <row r="302" ht="16.5" spans="1:8">
      <c r="A302" s="10" t="s">
        <v>3236</v>
      </c>
      <c r="B302" s="10" t="s">
        <v>3236</v>
      </c>
      <c r="C302" s="11" t="s">
        <v>3666</v>
      </c>
      <c r="D302" s="11" t="s">
        <v>6387</v>
      </c>
      <c r="E302" s="11"/>
      <c r="F302" s="11" t="s">
        <v>3556</v>
      </c>
      <c r="G302" s="11" t="s">
        <v>3082</v>
      </c>
      <c r="H302" s="12">
        <v>330.837007874</v>
      </c>
    </row>
    <row r="303" ht="16.5" spans="1:8">
      <c r="A303" s="10" t="s">
        <v>3815</v>
      </c>
      <c r="B303" s="10" t="s">
        <v>3815</v>
      </c>
      <c r="C303" s="11" t="s">
        <v>3814</v>
      </c>
      <c r="D303" s="11" t="s">
        <v>6387</v>
      </c>
      <c r="E303" s="11"/>
      <c r="F303" s="11" t="s">
        <v>3556</v>
      </c>
      <c r="G303" s="11" t="s">
        <v>305</v>
      </c>
      <c r="H303" s="12">
        <v>0</v>
      </c>
    </row>
    <row r="304" ht="16.5" spans="1:8">
      <c r="A304" s="10" t="s">
        <v>6798</v>
      </c>
      <c r="B304" s="10" t="s">
        <v>6798</v>
      </c>
      <c r="C304" s="11" t="s">
        <v>6799</v>
      </c>
      <c r="D304" s="11" t="s">
        <v>6387</v>
      </c>
      <c r="E304" s="11"/>
      <c r="F304" s="11" t="s">
        <v>6800</v>
      </c>
      <c r="G304" s="11" t="s">
        <v>3064</v>
      </c>
      <c r="H304" s="12">
        <v>0</v>
      </c>
    </row>
    <row r="305" ht="16.5" spans="1:8">
      <c r="A305" s="10" t="s">
        <v>6801</v>
      </c>
      <c r="B305" s="10" t="s">
        <v>6801</v>
      </c>
      <c r="C305" s="11" t="s">
        <v>6802</v>
      </c>
      <c r="D305" s="11" t="s">
        <v>6387</v>
      </c>
      <c r="E305" s="11"/>
      <c r="F305" s="11" t="s">
        <v>6803</v>
      </c>
      <c r="G305" s="11" t="s">
        <v>3064</v>
      </c>
      <c r="H305" s="12">
        <v>0</v>
      </c>
    </row>
    <row r="306" ht="16.5" spans="1:8">
      <c r="A306" s="10" t="s">
        <v>6804</v>
      </c>
      <c r="B306" s="10" t="s">
        <v>6804</v>
      </c>
      <c r="C306" s="11" t="s">
        <v>6805</v>
      </c>
      <c r="D306" s="11" t="s">
        <v>6387</v>
      </c>
      <c r="E306" s="11"/>
      <c r="F306" s="11" t="s">
        <v>3556</v>
      </c>
      <c r="G306" s="11" t="s">
        <v>623</v>
      </c>
      <c r="H306" s="12">
        <v>0</v>
      </c>
    </row>
    <row r="307" ht="16.5" spans="1:8">
      <c r="A307" s="11" t="s">
        <v>6646</v>
      </c>
      <c r="B307" s="10" t="s">
        <v>6625</v>
      </c>
      <c r="C307" s="11" t="s">
        <v>3719</v>
      </c>
      <c r="D307" s="11" t="s">
        <v>6646</v>
      </c>
      <c r="E307" s="11" t="s">
        <v>6647</v>
      </c>
      <c r="F307" s="11" t="s">
        <v>6387</v>
      </c>
      <c r="G307" s="11" t="s">
        <v>623</v>
      </c>
      <c r="H307" s="12">
        <v>10.4923333333</v>
      </c>
    </row>
    <row r="308" ht="16.5" spans="1:8">
      <c r="A308" s="10" t="s">
        <v>3639</v>
      </c>
      <c r="B308" s="10" t="s">
        <v>3639</v>
      </c>
      <c r="C308" s="11" t="s">
        <v>3638</v>
      </c>
      <c r="D308" s="11" t="s">
        <v>6387</v>
      </c>
      <c r="E308" s="11"/>
      <c r="F308" s="11" t="s">
        <v>3556</v>
      </c>
      <c r="G308" s="11" t="s">
        <v>305</v>
      </c>
      <c r="H308" s="12">
        <v>0</v>
      </c>
    </row>
    <row r="309" ht="16.5" spans="1:8">
      <c r="A309" s="10" t="s">
        <v>3595</v>
      </c>
      <c r="B309" s="10" t="s">
        <v>3595</v>
      </c>
      <c r="C309" s="11" t="s">
        <v>3594</v>
      </c>
      <c r="D309" s="11" t="s">
        <v>6387</v>
      </c>
      <c r="E309" s="11"/>
      <c r="F309" s="11" t="s">
        <v>3556</v>
      </c>
      <c r="G309" s="11" t="s">
        <v>305</v>
      </c>
      <c r="H309" s="12">
        <v>0</v>
      </c>
    </row>
    <row r="310" ht="16.5" spans="1:8">
      <c r="A310" s="11" t="s">
        <v>3455</v>
      </c>
      <c r="B310" s="10" t="s">
        <v>6644</v>
      </c>
      <c r="C310" s="11" t="s">
        <v>6645</v>
      </c>
      <c r="D310" s="11" t="s">
        <v>3455</v>
      </c>
      <c r="E310" s="11" t="s">
        <v>3454</v>
      </c>
      <c r="F310" s="11" t="s">
        <v>6387</v>
      </c>
      <c r="G310" s="11" t="s">
        <v>1843</v>
      </c>
      <c r="H310" s="12">
        <v>1112.7</v>
      </c>
    </row>
    <row r="311" ht="16.5" spans="1:8">
      <c r="A311" s="10" t="s">
        <v>3428</v>
      </c>
      <c r="B311" s="10" t="s">
        <v>3428</v>
      </c>
      <c r="C311" s="11" t="s">
        <v>3427</v>
      </c>
      <c r="D311" s="11" t="s">
        <v>6387</v>
      </c>
      <c r="E311" s="11"/>
      <c r="F311" s="11" t="s">
        <v>3556</v>
      </c>
      <c r="G311" s="11" t="s">
        <v>3324</v>
      </c>
      <c r="H311" s="12">
        <v>0</v>
      </c>
    </row>
    <row r="312" ht="16.5" spans="1:8">
      <c r="A312" s="10" t="s">
        <v>6806</v>
      </c>
      <c r="B312" s="10" t="s">
        <v>6806</v>
      </c>
      <c r="C312" s="11" t="s">
        <v>6807</v>
      </c>
      <c r="D312" s="11" t="s">
        <v>6387</v>
      </c>
      <c r="E312" s="11"/>
      <c r="F312" s="11" t="s">
        <v>6807</v>
      </c>
      <c r="G312" s="11" t="s">
        <v>305</v>
      </c>
      <c r="H312" s="12">
        <v>19.8148333333</v>
      </c>
    </row>
    <row r="313" ht="16.5" spans="1:8">
      <c r="A313" s="10" t="s">
        <v>6806</v>
      </c>
      <c r="B313" s="10" t="s">
        <v>6806</v>
      </c>
      <c r="C313" s="11" t="s">
        <v>6807</v>
      </c>
      <c r="D313" s="11" t="s">
        <v>6387</v>
      </c>
      <c r="E313" s="11"/>
      <c r="F313" s="11" t="s">
        <v>6807</v>
      </c>
      <c r="G313" s="11" t="s">
        <v>305</v>
      </c>
      <c r="H313" s="12">
        <v>19.81475</v>
      </c>
    </row>
    <row r="314" ht="16.5" spans="1:8">
      <c r="A314" s="10" t="s">
        <v>3716</v>
      </c>
      <c r="B314" s="10" t="s">
        <v>3716</v>
      </c>
      <c r="C314" s="11" t="s">
        <v>3715</v>
      </c>
      <c r="D314" s="11" t="s">
        <v>6387</v>
      </c>
      <c r="E314" s="11"/>
      <c r="F314" s="11" t="s">
        <v>3556</v>
      </c>
      <c r="G314" s="11" t="s">
        <v>1151</v>
      </c>
      <c r="H314" s="12">
        <v>193.59</v>
      </c>
    </row>
    <row r="315" ht="16.5" spans="1:8">
      <c r="A315" s="10" t="s">
        <v>3179</v>
      </c>
      <c r="B315" s="10" t="s">
        <v>3179</v>
      </c>
      <c r="C315" s="11" t="s">
        <v>3177</v>
      </c>
      <c r="D315" s="11" t="s">
        <v>6387</v>
      </c>
      <c r="E315" s="11"/>
      <c r="F315" s="11" t="s">
        <v>3556</v>
      </c>
      <c r="G315" s="11" t="s">
        <v>3082</v>
      </c>
      <c r="H315" s="12">
        <v>3111.8231213873</v>
      </c>
    </row>
    <row r="316" ht="16.5" spans="1:8">
      <c r="A316" s="10" t="s">
        <v>3265</v>
      </c>
      <c r="B316" s="10" t="s">
        <v>3265</v>
      </c>
      <c r="C316" s="11" t="s">
        <v>6808</v>
      </c>
      <c r="D316" s="11" t="s">
        <v>6387</v>
      </c>
      <c r="E316" s="11"/>
      <c r="F316" s="11" t="s">
        <v>3556</v>
      </c>
      <c r="G316" s="11" t="s">
        <v>305</v>
      </c>
      <c r="H316" s="12">
        <v>150</v>
      </c>
    </row>
    <row r="317" ht="16.5" spans="1:8">
      <c r="A317" s="10" t="s">
        <v>3437</v>
      </c>
      <c r="B317" s="10" t="s">
        <v>3437</v>
      </c>
      <c r="C317" s="11" t="s">
        <v>3436</v>
      </c>
      <c r="D317" s="11" t="s">
        <v>6387</v>
      </c>
      <c r="E317" s="11"/>
      <c r="F317" s="11" t="s">
        <v>3556</v>
      </c>
      <c r="G317" s="11" t="s">
        <v>305</v>
      </c>
      <c r="H317" s="12">
        <v>25.7957142857</v>
      </c>
    </row>
    <row r="318" ht="16.5" spans="1:8">
      <c r="A318" s="11" t="s">
        <v>3350</v>
      </c>
      <c r="B318" s="10" t="s">
        <v>6809</v>
      </c>
      <c r="C318" s="11" t="s">
        <v>6810</v>
      </c>
      <c r="D318" s="11" t="s">
        <v>3350</v>
      </c>
      <c r="E318" s="11" t="s">
        <v>6811</v>
      </c>
      <c r="F318" s="11" t="s">
        <v>6387</v>
      </c>
      <c r="G318" s="11" t="s">
        <v>3268</v>
      </c>
      <c r="H318" s="12">
        <v>8.32</v>
      </c>
    </row>
    <row r="319" ht="16.5" spans="1:8">
      <c r="A319" s="10" t="s">
        <v>3295</v>
      </c>
      <c r="B319" s="10" t="s">
        <v>3295</v>
      </c>
      <c r="C319" s="11" t="s">
        <v>3560</v>
      </c>
      <c r="D319" s="11" t="s">
        <v>6387</v>
      </c>
      <c r="E319" s="11"/>
      <c r="F319" s="11" t="s">
        <v>3556</v>
      </c>
      <c r="G319" s="11" t="s">
        <v>305</v>
      </c>
      <c r="H319" s="12">
        <v>16</v>
      </c>
    </row>
    <row r="320" ht="16.5" spans="1:8">
      <c r="A320" s="10" t="s">
        <v>3435</v>
      </c>
      <c r="B320" s="10" t="s">
        <v>3435</v>
      </c>
      <c r="C320" s="11" t="s">
        <v>3434</v>
      </c>
      <c r="D320" s="11" t="s">
        <v>6387</v>
      </c>
      <c r="E320" s="11"/>
      <c r="F320" s="11" t="s">
        <v>3556</v>
      </c>
      <c r="G320" s="11" t="s">
        <v>305</v>
      </c>
      <c r="H320" s="12">
        <v>20.307260274</v>
      </c>
    </row>
    <row r="321" ht="16.5" spans="1:8">
      <c r="A321" s="10" t="s">
        <v>6812</v>
      </c>
      <c r="B321" s="10" t="s">
        <v>6812</v>
      </c>
      <c r="C321" s="11" t="s">
        <v>6813</v>
      </c>
      <c r="D321" s="11" t="s">
        <v>6387</v>
      </c>
      <c r="E321" s="11"/>
      <c r="F321" s="11" t="s">
        <v>6614</v>
      </c>
      <c r="G321" s="11" t="s">
        <v>3082</v>
      </c>
      <c r="H321" s="12">
        <v>3012.4599542334</v>
      </c>
    </row>
    <row r="322" ht="16.5" spans="1:8">
      <c r="A322" s="11" t="s">
        <v>6814</v>
      </c>
      <c r="B322" s="10" t="s">
        <v>6625</v>
      </c>
      <c r="C322" s="11" t="s">
        <v>3719</v>
      </c>
      <c r="D322" s="11" t="s">
        <v>6814</v>
      </c>
      <c r="E322" s="11" t="s">
        <v>6815</v>
      </c>
      <c r="F322" s="11" t="s">
        <v>6387</v>
      </c>
      <c r="G322" s="11" t="s">
        <v>623</v>
      </c>
      <c r="H322" s="12">
        <v>7.7889</v>
      </c>
    </row>
    <row r="323" ht="16.5" spans="1:8">
      <c r="A323" s="11" t="s">
        <v>3284</v>
      </c>
      <c r="B323" s="10" t="s">
        <v>6809</v>
      </c>
      <c r="C323" s="11" t="s">
        <v>6810</v>
      </c>
      <c r="D323" s="11" t="s">
        <v>3284</v>
      </c>
      <c r="E323" s="11" t="s">
        <v>3686</v>
      </c>
      <c r="F323" s="11" t="s">
        <v>6387</v>
      </c>
      <c r="G323" s="11" t="s">
        <v>3268</v>
      </c>
      <c r="H323" s="12">
        <v>13.88</v>
      </c>
    </row>
    <row r="324" ht="16.5" spans="1:8">
      <c r="A324" s="10" t="s">
        <v>3265</v>
      </c>
      <c r="B324" s="10" t="s">
        <v>3265</v>
      </c>
      <c r="C324" s="11" t="s">
        <v>6808</v>
      </c>
      <c r="D324" s="11" t="s">
        <v>6387</v>
      </c>
      <c r="E324" s="11"/>
      <c r="F324" s="11" t="s">
        <v>3556</v>
      </c>
      <c r="G324" s="11" t="s">
        <v>305</v>
      </c>
      <c r="H324" s="12">
        <v>150</v>
      </c>
    </row>
    <row r="325" ht="16.5" spans="1:8">
      <c r="A325" s="11" t="s">
        <v>3350</v>
      </c>
      <c r="B325" s="10" t="s">
        <v>6809</v>
      </c>
      <c r="C325" s="11" t="s">
        <v>6810</v>
      </c>
      <c r="D325" s="11" t="s">
        <v>3350</v>
      </c>
      <c r="E325" s="11" t="s">
        <v>6811</v>
      </c>
      <c r="F325" s="11" t="s">
        <v>6387</v>
      </c>
      <c r="G325" s="11" t="s">
        <v>3268</v>
      </c>
      <c r="H325" s="12">
        <v>8.32</v>
      </c>
    </row>
    <row r="326" ht="16.5" spans="1:8">
      <c r="A326" s="10" t="s">
        <v>3327</v>
      </c>
      <c r="B326" s="10" t="s">
        <v>3327</v>
      </c>
      <c r="C326" s="11" t="s">
        <v>3563</v>
      </c>
      <c r="D326" s="11" t="s">
        <v>6387</v>
      </c>
      <c r="E326" s="11"/>
      <c r="F326" s="11" t="s">
        <v>3556</v>
      </c>
      <c r="G326" s="11" t="s">
        <v>3324</v>
      </c>
      <c r="H326" s="12">
        <v>0.6</v>
      </c>
    </row>
    <row r="327" ht="16.5" spans="1:8">
      <c r="A327" s="10" t="s">
        <v>3378</v>
      </c>
      <c r="B327" s="10" t="s">
        <v>3378</v>
      </c>
      <c r="C327" s="11" t="s">
        <v>6816</v>
      </c>
      <c r="D327" s="11" t="s">
        <v>6387</v>
      </c>
      <c r="E327" s="11"/>
      <c r="F327" s="11" t="s">
        <v>3556</v>
      </c>
      <c r="G327" s="11" t="s">
        <v>305</v>
      </c>
      <c r="H327" s="12">
        <v>11</v>
      </c>
    </row>
    <row r="328" ht="16.5" spans="1:8">
      <c r="A328" s="10" t="s">
        <v>3542</v>
      </c>
      <c r="B328" s="10" t="s">
        <v>3542</v>
      </c>
      <c r="C328" s="11" t="s">
        <v>3562</v>
      </c>
      <c r="D328" s="11" t="s">
        <v>6387</v>
      </c>
      <c r="E328" s="11"/>
      <c r="F328" s="11" t="s">
        <v>3556</v>
      </c>
      <c r="G328" s="11" t="s">
        <v>305</v>
      </c>
      <c r="H328" s="12">
        <v>0.9</v>
      </c>
    </row>
    <row r="329" ht="16.5" spans="1:8">
      <c r="A329" s="10" t="s">
        <v>6788</v>
      </c>
      <c r="B329" s="10" t="s">
        <v>6788</v>
      </c>
      <c r="C329" s="11" t="s">
        <v>6789</v>
      </c>
      <c r="D329" s="11" t="s">
        <v>6387</v>
      </c>
      <c r="E329" s="11"/>
      <c r="F329" s="11" t="s">
        <v>3556</v>
      </c>
      <c r="G329" s="11" t="s">
        <v>305</v>
      </c>
      <c r="H329" s="12">
        <v>12.8205</v>
      </c>
    </row>
    <row r="330" ht="16.5" spans="1:8">
      <c r="A330" s="10" t="s">
        <v>3330</v>
      </c>
      <c r="B330" s="10" t="s">
        <v>3330</v>
      </c>
      <c r="C330" s="11" t="s">
        <v>6630</v>
      </c>
      <c r="D330" s="11" t="s">
        <v>6387</v>
      </c>
      <c r="E330" s="11"/>
      <c r="F330" s="11" t="s">
        <v>3556</v>
      </c>
      <c r="G330" s="11" t="s">
        <v>3324</v>
      </c>
      <c r="H330" s="12">
        <v>3.84616</v>
      </c>
    </row>
    <row r="331" ht="16.5" spans="1:8">
      <c r="A331" s="10" t="s">
        <v>3338</v>
      </c>
      <c r="B331" s="10" t="s">
        <v>3338</v>
      </c>
      <c r="C331" s="11" t="s">
        <v>3337</v>
      </c>
      <c r="D331" s="11" t="s">
        <v>6387</v>
      </c>
      <c r="E331" s="11"/>
      <c r="F331" s="11" t="s">
        <v>3556</v>
      </c>
      <c r="G331" s="11" t="s">
        <v>305</v>
      </c>
      <c r="H331" s="12">
        <v>9.4017350158</v>
      </c>
    </row>
    <row r="332" ht="16.5" spans="1:8">
      <c r="A332" s="10" t="s">
        <v>6817</v>
      </c>
      <c r="B332" s="10" t="s">
        <v>6817</v>
      </c>
      <c r="C332" s="11" t="s">
        <v>6818</v>
      </c>
      <c r="D332" s="11" t="s">
        <v>6387</v>
      </c>
      <c r="E332" s="11"/>
      <c r="F332" s="11" t="s">
        <v>3556</v>
      </c>
      <c r="G332" s="11" t="s">
        <v>305</v>
      </c>
      <c r="H332" s="12">
        <v>0.1538464646</v>
      </c>
    </row>
    <row r="333" ht="16.5" spans="1:8">
      <c r="A333" s="10" t="s">
        <v>3362</v>
      </c>
      <c r="B333" s="10" t="s">
        <v>3362</v>
      </c>
      <c r="C333" s="11" t="s">
        <v>6819</v>
      </c>
      <c r="D333" s="11" t="s">
        <v>6387</v>
      </c>
      <c r="E333" s="11"/>
      <c r="F333" s="11" t="s">
        <v>3556</v>
      </c>
      <c r="G333" s="11" t="s">
        <v>305</v>
      </c>
      <c r="H333" s="12">
        <v>0.1196583253</v>
      </c>
    </row>
    <row r="334" ht="16.5" spans="1:8">
      <c r="A334" s="11" t="s">
        <v>3459</v>
      </c>
      <c r="B334" s="10" t="s">
        <v>6644</v>
      </c>
      <c r="C334" s="11" t="s">
        <v>6645</v>
      </c>
      <c r="D334" s="11" t="s">
        <v>3459</v>
      </c>
      <c r="E334" s="11" t="s">
        <v>6820</v>
      </c>
      <c r="F334" s="11" t="s">
        <v>6387</v>
      </c>
      <c r="G334" s="11" t="s">
        <v>1843</v>
      </c>
      <c r="H334" s="12">
        <v>2500.9638461538</v>
      </c>
    </row>
    <row r="335" ht="16.5" spans="1:8">
      <c r="A335" s="11" t="s">
        <v>3455</v>
      </c>
      <c r="B335" s="10" t="s">
        <v>6644</v>
      </c>
      <c r="C335" s="11" t="s">
        <v>6645</v>
      </c>
      <c r="D335" s="11" t="s">
        <v>3455</v>
      </c>
      <c r="E335" s="11" t="s">
        <v>3454</v>
      </c>
      <c r="F335" s="11" t="s">
        <v>6387</v>
      </c>
      <c r="G335" s="11" t="s">
        <v>1843</v>
      </c>
      <c r="H335" s="12">
        <v>1623.6944444444</v>
      </c>
    </row>
    <row r="336" ht="16.5" spans="1:8">
      <c r="A336" s="10" t="s">
        <v>3321</v>
      </c>
      <c r="B336" s="10" t="s">
        <v>3321</v>
      </c>
      <c r="C336" s="11" t="s">
        <v>6747</v>
      </c>
      <c r="D336" s="11" t="s">
        <v>6387</v>
      </c>
      <c r="E336" s="11"/>
      <c r="F336" s="11" t="s">
        <v>3556</v>
      </c>
      <c r="G336" s="11" t="s">
        <v>3311</v>
      </c>
      <c r="H336" s="12">
        <v>3.41</v>
      </c>
    </row>
    <row r="337" ht="16.5" spans="1:8">
      <c r="A337" s="10" t="s">
        <v>3321</v>
      </c>
      <c r="B337" s="10" t="s">
        <v>3321</v>
      </c>
      <c r="C337" s="11" t="s">
        <v>6747</v>
      </c>
      <c r="D337" s="11" t="s">
        <v>6387</v>
      </c>
      <c r="E337" s="11"/>
      <c r="F337" s="11" t="s">
        <v>3556</v>
      </c>
      <c r="G337" s="11" t="s">
        <v>3311</v>
      </c>
      <c r="H337" s="12">
        <v>3.41</v>
      </c>
    </row>
    <row r="338" ht="16.5" spans="1:8">
      <c r="A338" s="10" t="s">
        <v>3398</v>
      </c>
      <c r="B338" s="10" t="s">
        <v>3398</v>
      </c>
      <c r="C338" s="11" t="s">
        <v>6736</v>
      </c>
      <c r="D338" s="11" t="s">
        <v>6387</v>
      </c>
      <c r="E338" s="11"/>
      <c r="F338" s="11" t="s">
        <v>6603</v>
      </c>
      <c r="G338" s="11" t="s">
        <v>3064</v>
      </c>
      <c r="H338" s="12">
        <v>6.1343976411</v>
      </c>
    </row>
    <row r="339" ht="16.5" spans="1:8">
      <c r="A339" s="10" t="s">
        <v>3496</v>
      </c>
      <c r="B339" s="10" t="s">
        <v>3496</v>
      </c>
      <c r="C339" s="11" t="s">
        <v>6821</v>
      </c>
      <c r="D339" s="11" t="s">
        <v>6387</v>
      </c>
      <c r="E339" s="11"/>
      <c r="F339" s="11" t="s">
        <v>6822</v>
      </c>
      <c r="G339" s="11" t="s">
        <v>1151</v>
      </c>
      <c r="H339" s="12">
        <v>47.3201842105</v>
      </c>
    </row>
    <row r="340" ht="16.5" spans="1:8">
      <c r="A340" s="10" t="s">
        <v>3440</v>
      </c>
      <c r="B340" s="10" t="s">
        <v>3440</v>
      </c>
      <c r="C340" s="11" t="s">
        <v>3709</v>
      </c>
      <c r="D340" s="11" t="s">
        <v>6387</v>
      </c>
      <c r="E340" s="11"/>
      <c r="F340" s="11" t="s">
        <v>3556</v>
      </c>
      <c r="G340" s="11" t="s">
        <v>1151</v>
      </c>
      <c r="H340" s="12">
        <v>75.7295081967</v>
      </c>
    </row>
    <row r="341" ht="16.5" spans="1:8">
      <c r="A341" s="10" t="s">
        <v>3442</v>
      </c>
      <c r="B341" s="10" t="s">
        <v>3442</v>
      </c>
      <c r="C341" s="11" t="s">
        <v>3712</v>
      </c>
      <c r="D341" s="11" t="s">
        <v>6387</v>
      </c>
      <c r="E341" s="11"/>
      <c r="F341" s="11" t="s">
        <v>3556</v>
      </c>
      <c r="G341" s="11" t="s">
        <v>1151</v>
      </c>
      <c r="H341" s="12">
        <v>84.4665384615</v>
      </c>
    </row>
    <row r="342" ht="16.5" spans="1:8">
      <c r="A342" s="10" t="s">
        <v>3314</v>
      </c>
      <c r="B342" s="10" t="s">
        <v>3314</v>
      </c>
      <c r="C342" s="11" t="s">
        <v>3677</v>
      </c>
      <c r="D342" s="11" t="s">
        <v>6387</v>
      </c>
      <c r="E342" s="11"/>
      <c r="F342" s="11" t="s">
        <v>3556</v>
      </c>
      <c r="G342" s="11" t="s">
        <v>3311</v>
      </c>
      <c r="H342" s="12">
        <v>5.7</v>
      </c>
    </row>
    <row r="343" ht="16.5" spans="1:8">
      <c r="A343" s="10" t="s">
        <v>6748</v>
      </c>
      <c r="B343" s="10" t="s">
        <v>6748</v>
      </c>
      <c r="C343" s="11" t="s">
        <v>6749</v>
      </c>
      <c r="D343" s="11" t="s">
        <v>6387</v>
      </c>
      <c r="E343" s="11"/>
      <c r="F343" s="11" t="s">
        <v>3556</v>
      </c>
      <c r="G343" s="11" t="s">
        <v>3311</v>
      </c>
      <c r="H343" s="12">
        <v>3.12</v>
      </c>
    </row>
    <row r="344" ht="16.5" spans="1:8">
      <c r="A344" s="11" t="s">
        <v>6793</v>
      </c>
      <c r="B344" s="10" t="s">
        <v>6625</v>
      </c>
      <c r="C344" s="11" t="s">
        <v>3719</v>
      </c>
      <c r="D344" s="11" t="s">
        <v>6793</v>
      </c>
      <c r="E344" s="11" t="s">
        <v>6794</v>
      </c>
      <c r="F344" s="11" t="s">
        <v>6387</v>
      </c>
      <c r="G344" s="11" t="s">
        <v>623</v>
      </c>
      <c r="H344" s="12">
        <v>7.6940333333</v>
      </c>
    </row>
    <row r="345" ht="16.5" spans="1:8">
      <c r="A345" s="11" t="s">
        <v>6823</v>
      </c>
      <c r="B345" s="10" t="s">
        <v>6625</v>
      </c>
      <c r="C345" s="11" t="s">
        <v>3719</v>
      </c>
      <c r="D345" s="11" t="s">
        <v>6823</v>
      </c>
      <c r="E345" s="11" t="s">
        <v>6824</v>
      </c>
      <c r="F345" s="11" t="s">
        <v>6387</v>
      </c>
      <c r="G345" s="11" t="s">
        <v>623</v>
      </c>
      <c r="H345" s="12">
        <v>9.4646666667</v>
      </c>
    </row>
    <row r="346" ht="16.5" spans="1:8">
      <c r="A346" s="11" t="s">
        <v>6825</v>
      </c>
      <c r="B346" s="10" t="s">
        <v>6625</v>
      </c>
      <c r="C346" s="11" t="s">
        <v>3719</v>
      </c>
      <c r="D346" s="11" t="s">
        <v>6825</v>
      </c>
      <c r="E346" s="11" t="s">
        <v>6826</v>
      </c>
      <c r="F346" s="11" t="s">
        <v>6387</v>
      </c>
      <c r="G346" s="11" t="s">
        <v>623</v>
      </c>
      <c r="H346" s="12">
        <v>6.1327</v>
      </c>
    </row>
    <row r="347" ht="16.5" spans="1:8">
      <c r="A347" s="11" t="s">
        <v>3248</v>
      </c>
      <c r="B347" s="10" t="s">
        <v>6625</v>
      </c>
      <c r="C347" s="11" t="s">
        <v>3719</v>
      </c>
      <c r="D347" s="11" t="s">
        <v>3248</v>
      </c>
      <c r="E347" s="11" t="s">
        <v>6827</v>
      </c>
      <c r="F347" s="11" t="s">
        <v>6387</v>
      </c>
      <c r="G347" s="11" t="s">
        <v>623</v>
      </c>
      <c r="H347" s="12">
        <v>6.8002155172</v>
      </c>
    </row>
    <row r="348" ht="16.5" spans="1:8">
      <c r="A348" s="10" t="s">
        <v>3435</v>
      </c>
      <c r="B348" s="10" t="s">
        <v>3435</v>
      </c>
      <c r="C348" s="11" t="s">
        <v>3434</v>
      </c>
      <c r="D348" s="11" t="s">
        <v>6387</v>
      </c>
      <c r="E348" s="11"/>
      <c r="F348" s="11" t="s">
        <v>3556</v>
      </c>
      <c r="G348" s="11" t="s">
        <v>305</v>
      </c>
      <c r="H348" s="12">
        <v>20.3071717172</v>
      </c>
    </row>
    <row r="349" ht="16.5" spans="1:8">
      <c r="A349" s="10" t="s">
        <v>3435</v>
      </c>
      <c r="B349" s="10" t="s">
        <v>3435</v>
      </c>
      <c r="C349" s="11" t="s">
        <v>3434</v>
      </c>
      <c r="D349" s="11" t="s">
        <v>6387</v>
      </c>
      <c r="E349" s="11"/>
      <c r="F349" s="11" t="s">
        <v>3556</v>
      </c>
      <c r="G349" s="11" t="s">
        <v>305</v>
      </c>
      <c r="H349" s="12">
        <v>20.3071587125</v>
      </c>
    </row>
    <row r="350" ht="16.5" spans="1:8">
      <c r="A350" s="10" t="s">
        <v>6663</v>
      </c>
      <c r="B350" s="10" t="s">
        <v>6663</v>
      </c>
      <c r="C350" s="11" t="s">
        <v>6664</v>
      </c>
      <c r="D350" s="11" t="s">
        <v>6387</v>
      </c>
      <c r="E350" s="11"/>
      <c r="F350" s="11" t="s">
        <v>3556</v>
      </c>
      <c r="G350" s="11" t="s">
        <v>305</v>
      </c>
      <c r="H350" s="12">
        <v>0.3093</v>
      </c>
    </row>
    <row r="351" ht="16.5" spans="1:8">
      <c r="A351" s="10" t="s">
        <v>6704</v>
      </c>
      <c r="B351" s="10" t="s">
        <v>6704</v>
      </c>
      <c r="C351" s="11" t="s">
        <v>6705</v>
      </c>
      <c r="D351" s="11" t="s">
        <v>6387</v>
      </c>
      <c r="E351" s="11"/>
      <c r="F351" s="11" t="s">
        <v>3556</v>
      </c>
      <c r="G351" s="11" t="s">
        <v>305</v>
      </c>
      <c r="H351" s="12">
        <v>0</v>
      </c>
    </row>
    <row r="352" ht="16.5" spans="1:8">
      <c r="A352" s="10" t="s">
        <v>3317</v>
      </c>
      <c r="B352" s="10" t="s">
        <v>3317</v>
      </c>
      <c r="C352" s="11" t="s">
        <v>6671</v>
      </c>
      <c r="D352" s="11" t="s">
        <v>6387</v>
      </c>
      <c r="E352" s="11"/>
      <c r="F352" s="11" t="s">
        <v>3556</v>
      </c>
      <c r="G352" s="11" t="s">
        <v>3311</v>
      </c>
      <c r="H352" s="12">
        <v>0</v>
      </c>
    </row>
    <row r="353" ht="16.5" spans="1:8">
      <c r="A353" s="10" t="s">
        <v>6828</v>
      </c>
      <c r="B353" s="10" t="s">
        <v>6828</v>
      </c>
      <c r="C353" s="11" t="s">
        <v>6829</v>
      </c>
      <c r="D353" s="11" t="s">
        <v>6387</v>
      </c>
      <c r="E353" s="11"/>
      <c r="F353" s="11" t="s">
        <v>3556</v>
      </c>
      <c r="G353" s="11" t="s">
        <v>623</v>
      </c>
      <c r="H353" s="12">
        <v>0.0769277778</v>
      </c>
    </row>
    <row r="354" ht="16.5" spans="1:8">
      <c r="A354" s="10" t="s">
        <v>6828</v>
      </c>
      <c r="B354" s="10" t="s">
        <v>6828</v>
      </c>
      <c r="C354" s="11" t="s">
        <v>6829</v>
      </c>
      <c r="D354" s="11" t="s">
        <v>6387</v>
      </c>
      <c r="E354" s="11"/>
      <c r="F354" s="11" t="s">
        <v>3556</v>
      </c>
      <c r="G354" s="11" t="s">
        <v>623</v>
      </c>
      <c r="H354" s="12">
        <v>0.0769232387</v>
      </c>
    </row>
    <row r="355" ht="16.5" spans="1:8">
      <c r="A355" s="10" t="s">
        <v>3239</v>
      </c>
      <c r="B355" s="10" t="s">
        <v>3239</v>
      </c>
      <c r="C355" s="11" t="s">
        <v>6830</v>
      </c>
      <c r="D355" s="11" t="s">
        <v>6387</v>
      </c>
      <c r="E355" s="11"/>
      <c r="F355" s="11" t="s">
        <v>3556</v>
      </c>
      <c r="G355" s="11" t="s">
        <v>3082</v>
      </c>
      <c r="H355" s="12">
        <v>0</v>
      </c>
    </row>
    <row r="356" ht="16.5" spans="1:8">
      <c r="A356" s="11" t="s">
        <v>6793</v>
      </c>
      <c r="B356" s="10" t="s">
        <v>6625</v>
      </c>
      <c r="C356" s="11" t="s">
        <v>3719</v>
      </c>
      <c r="D356" s="11" t="s">
        <v>6793</v>
      </c>
      <c r="E356" s="11" t="s">
        <v>6794</v>
      </c>
      <c r="F356" s="11" t="s">
        <v>6387</v>
      </c>
      <c r="G356" s="11" t="s">
        <v>623</v>
      </c>
      <c r="H356" s="12">
        <v>7.65186</v>
      </c>
    </row>
    <row r="357" ht="16.5" spans="1:8">
      <c r="A357" s="11" t="s">
        <v>6831</v>
      </c>
      <c r="B357" s="10" t="s">
        <v>6625</v>
      </c>
      <c r="C357" s="11" t="s">
        <v>3719</v>
      </c>
      <c r="D357" s="11" t="s">
        <v>6831</v>
      </c>
      <c r="E357" s="11" t="s">
        <v>6832</v>
      </c>
      <c r="F357" s="11" t="s">
        <v>6387</v>
      </c>
      <c r="G357" s="11" t="s">
        <v>623</v>
      </c>
      <c r="H357" s="12">
        <v>36.8484</v>
      </c>
    </row>
    <row r="358" ht="16.5" spans="1:8">
      <c r="A358" s="10" t="s">
        <v>6833</v>
      </c>
      <c r="B358" s="10" t="s">
        <v>6833</v>
      </c>
      <c r="C358" s="11" t="s">
        <v>6834</v>
      </c>
      <c r="D358" s="11" t="s">
        <v>6387</v>
      </c>
      <c r="E358" s="11"/>
      <c r="F358" s="11" t="s">
        <v>3556</v>
      </c>
      <c r="G358" s="11" t="s">
        <v>3064</v>
      </c>
      <c r="H358" s="12">
        <v>0</v>
      </c>
    </row>
    <row r="359" ht="16.5" spans="1:8">
      <c r="A359" s="10" t="s">
        <v>6835</v>
      </c>
      <c r="B359" s="10" t="s">
        <v>6835</v>
      </c>
      <c r="C359" s="11" t="s">
        <v>6836</v>
      </c>
      <c r="D359" s="11" t="s">
        <v>6387</v>
      </c>
      <c r="E359" s="11"/>
      <c r="F359" s="11" t="s">
        <v>3556</v>
      </c>
      <c r="G359" s="11" t="s">
        <v>305</v>
      </c>
      <c r="H359" s="12">
        <v>0</v>
      </c>
    </row>
    <row r="360" ht="16.5" spans="1:8">
      <c r="A360" s="10" t="s">
        <v>6772</v>
      </c>
      <c r="B360" s="10" t="s">
        <v>6772</v>
      </c>
      <c r="C360" s="11" t="s">
        <v>6773</v>
      </c>
      <c r="D360" s="11" t="s">
        <v>6387</v>
      </c>
      <c r="E360" s="11"/>
      <c r="F360" s="11" t="s">
        <v>3556</v>
      </c>
      <c r="G360" s="11" t="s">
        <v>305</v>
      </c>
      <c r="H360" s="12">
        <v>0</v>
      </c>
    </row>
    <row r="361" ht="16.5" spans="1:8">
      <c r="A361" s="10" t="s">
        <v>3533</v>
      </c>
      <c r="B361" s="10" t="s">
        <v>3533</v>
      </c>
      <c r="C361" s="11" t="s">
        <v>6607</v>
      </c>
      <c r="D361" s="11" t="s">
        <v>6387</v>
      </c>
      <c r="E361" s="11"/>
      <c r="F361" s="11" t="s">
        <v>3556</v>
      </c>
      <c r="G361" s="11" t="s">
        <v>305</v>
      </c>
      <c r="H361" s="12">
        <v>0</v>
      </c>
    </row>
    <row r="362" ht="16.5" spans="1:8">
      <c r="A362" s="10" t="s">
        <v>6424</v>
      </c>
      <c r="B362" s="10" t="s">
        <v>6424</v>
      </c>
      <c r="C362" s="11" t="s">
        <v>6425</v>
      </c>
      <c r="D362" s="11" t="s">
        <v>6387</v>
      </c>
      <c r="E362" s="11"/>
      <c r="F362" s="11" t="s">
        <v>3556</v>
      </c>
      <c r="G362" s="11" t="s">
        <v>305</v>
      </c>
      <c r="H362" s="12">
        <v>0</v>
      </c>
    </row>
    <row r="363" ht="16.5" spans="1:8">
      <c r="A363" s="10" t="s">
        <v>3385</v>
      </c>
      <c r="B363" s="10" t="s">
        <v>3385</v>
      </c>
      <c r="C363" s="11" t="s">
        <v>6764</v>
      </c>
      <c r="D363" s="11" t="s">
        <v>6387</v>
      </c>
      <c r="E363" s="11"/>
      <c r="F363" s="11" t="s">
        <v>3556</v>
      </c>
      <c r="G363" s="11" t="s">
        <v>3064</v>
      </c>
      <c r="H363" s="12">
        <v>1.6</v>
      </c>
    </row>
    <row r="364" ht="16.5" spans="1:8">
      <c r="A364" s="11" t="s">
        <v>3551</v>
      </c>
      <c r="B364" s="10" t="s">
        <v>3602</v>
      </c>
      <c r="C364" s="11" t="s">
        <v>3601</v>
      </c>
      <c r="D364" s="11" t="s">
        <v>3551</v>
      </c>
      <c r="E364" s="11" t="s">
        <v>6837</v>
      </c>
      <c r="F364" s="11" t="s">
        <v>6387</v>
      </c>
      <c r="G364" s="11" t="s">
        <v>921</v>
      </c>
      <c r="H364" s="12">
        <v>401.36</v>
      </c>
    </row>
    <row r="365" ht="16.5" spans="1:8">
      <c r="A365" s="11" t="s">
        <v>3465</v>
      </c>
      <c r="B365" s="10" t="s">
        <v>6644</v>
      </c>
      <c r="C365" s="11" t="s">
        <v>6645</v>
      </c>
      <c r="D365" s="11" t="s">
        <v>3465</v>
      </c>
      <c r="E365" s="11" t="s">
        <v>6797</v>
      </c>
      <c r="F365" s="11" t="s">
        <v>6387</v>
      </c>
      <c r="G365" s="11" t="s">
        <v>1843</v>
      </c>
      <c r="H365" s="12">
        <v>1979.8433333333</v>
      </c>
    </row>
    <row r="366" ht="16.5" spans="1:8">
      <c r="A366" s="10" t="s">
        <v>6817</v>
      </c>
      <c r="B366" s="10" t="s">
        <v>6817</v>
      </c>
      <c r="C366" s="11" t="s">
        <v>6818</v>
      </c>
      <c r="D366" s="11" t="s">
        <v>6387</v>
      </c>
      <c r="E366" s="11"/>
      <c r="F366" s="11" t="s">
        <v>3556</v>
      </c>
      <c r="G366" s="11" t="s">
        <v>305</v>
      </c>
      <c r="H366" s="12">
        <v>0.153846</v>
      </c>
    </row>
    <row r="367" ht="16.5" spans="1:8">
      <c r="A367" s="10" t="s">
        <v>3685</v>
      </c>
      <c r="B367" s="10" t="s">
        <v>3685</v>
      </c>
      <c r="C367" s="11" t="s">
        <v>3684</v>
      </c>
      <c r="D367" s="11" t="s">
        <v>6387</v>
      </c>
      <c r="E367" s="11"/>
      <c r="F367" s="11" t="s">
        <v>3556</v>
      </c>
      <c r="G367" s="11" t="s">
        <v>6838</v>
      </c>
      <c r="H367" s="12">
        <v>0.91</v>
      </c>
    </row>
    <row r="368" ht="16.5" spans="1:8">
      <c r="A368" s="11" t="s">
        <v>3457</v>
      </c>
      <c r="B368" s="10" t="s">
        <v>6644</v>
      </c>
      <c r="C368" s="11" t="s">
        <v>6645</v>
      </c>
      <c r="D368" s="11" t="s">
        <v>3457</v>
      </c>
      <c r="E368" s="11" t="s">
        <v>6839</v>
      </c>
      <c r="F368" s="11" t="s">
        <v>6387</v>
      </c>
      <c r="G368" s="11" t="s">
        <v>1843</v>
      </c>
      <c r="H368" s="12">
        <v>1112.7</v>
      </c>
    </row>
    <row r="369" ht="16.5" spans="1:8">
      <c r="A369" s="10" t="s">
        <v>3362</v>
      </c>
      <c r="B369" s="10" t="s">
        <v>3362</v>
      </c>
      <c r="C369" s="11" t="s">
        <v>6819</v>
      </c>
      <c r="D369" s="11" t="s">
        <v>6387</v>
      </c>
      <c r="E369" s="11"/>
      <c r="F369" s="11" t="s">
        <v>3556</v>
      </c>
      <c r="G369" s="11" t="s">
        <v>305</v>
      </c>
      <c r="H369" s="12">
        <v>0.119658</v>
      </c>
    </row>
    <row r="370" ht="16.5" spans="1:8">
      <c r="A370" s="11" t="s">
        <v>3461</v>
      </c>
      <c r="B370" s="10" t="s">
        <v>6644</v>
      </c>
      <c r="C370" s="11" t="s">
        <v>6645</v>
      </c>
      <c r="D370" s="11" t="s">
        <v>3461</v>
      </c>
      <c r="E370" s="11" t="s">
        <v>6840</v>
      </c>
      <c r="F370" s="11" t="s">
        <v>6387</v>
      </c>
      <c r="G370" s="11" t="s">
        <v>1843</v>
      </c>
      <c r="H370" s="12">
        <v>1900.8</v>
      </c>
    </row>
    <row r="371" ht="16.5" spans="1:8">
      <c r="A371" s="10" t="s">
        <v>3359</v>
      </c>
      <c r="B371" s="10" t="s">
        <v>3359</v>
      </c>
      <c r="C371" s="11" t="s">
        <v>6841</v>
      </c>
      <c r="D371" s="11" t="s">
        <v>6387</v>
      </c>
      <c r="E371" s="11"/>
      <c r="F371" s="11" t="s">
        <v>3556</v>
      </c>
      <c r="G371" s="11" t="s">
        <v>305</v>
      </c>
      <c r="H371" s="12">
        <v>0.0940176523</v>
      </c>
    </row>
    <row r="372" ht="16.5" spans="1:8">
      <c r="A372" s="10" t="s">
        <v>3440</v>
      </c>
      <c r="B372" s="10" t="s">
        <v>3440</v>
      </c>
      <c r="C372" s="11" t="s">
        <v>3709</v>
      </c>
      <c r="D372" s="11" t="s">
        <v>6387</v>
      </c>
      <c r="E372" s="11"/>
      <c r="F372" s="11" t="s">
        <v>3556</v>
      </c>
      <c r="G372" s="11" t="s">
        <v>1151</v>
      </c>
      <c r="H372" s="12">
        <v>108.5651724138</v>
      </c>
    </row>
    <row r="373" ht="16.5" spans="1:8">
      <c r="A373" s="10" t="s">
        <v>3312</v>
      </c>
      <c r="B373" s="10" t="s">
        <v>3312</v>
      </c>
      <c r="C373" s="11" t="s">
        <v>6842</v>
      </c>
      <c r="D373" s="11" t="s">
        <v>6387</v>
      </c>
      <c r="E373" s="11"/>
      <c r="F373" s="11" t="s">
        <v>3556</v>
      </c>
      <c r="G373" s="11" t="s">
        <v>3311</v>
      </c>
      <c r="H373" s="12">
        <v>5.97</v>
      </c>
    </row>
    <row r="374" ht="16.5" spans="1:8">
      <c r="A374" s="10" t="s">
        <v>6843</v>
      </c>
      <c r="B374" s="10" t="s">
        <v>6843</v>
      </c>
      <c r="C374" s="11" t="s">
        <v>6844</v>
      </c>
      <c r="D374" s="11" t="s">
        <v>6387</v>
      </c>
      <c r="E374" s="11"/>
      <c r="F374" s="11" t="s">
        <v>3556</v>
      </c>
      <c r="G374" s="11" t="s">
        <v>305</v>
      </c>
      <c r="H374" s="12">
        <v>297.4355555556</v>
      </c>
    </row>
    <row r="375" ht="16.5" spans="1:8">
      <c r="A375" s="11" t="s">
        <v>3250</v>
      </c>
      <c r="B375" s="10" t="s">
        <v>6625</v>
      </c>
      <c r="C375" s="11" t="s">
        <v>3719</v>
      </c>
      <c r="D375" s="11" t="s">
        <v>3250</v>
      </c>
      <c r="E375" s="11" t="s">
        <v>6737</v>
      </c>
      <c r="F375" s="11" t="s">
        <v>6387</v>
      </c>
      <c r="G375" s="11" t="s">
        <v>623</v>
      </c>
      <c r="H375" s="12">
        <v>6.3976502732</v>
      </c>
    </row>
    <row r="376" ht="16.5" spans="1:8">
      <c r="A376" s="10" t="s">
        <v>6845</v>
      </c>
      <c r="B376" s="10" t="s">
        <v>6845</v>
      </c>
      <c r="C376" s="11" t="s">
        <v>6846</v>
      </c>
      <c r="D376" s="11" t="s">
        <v>6387</v>
      </c>
      <c r="E376" s="11"/>
      <c r="F376" s="11" t="s">
        <v>3556</v>
      </c>
      <c r="G376" s="11" t="s">
        <v>305</v>
      </c>
      <c r="H376" s="12">
        <v>20.5128169014</v>
      </c>
    </row>
    <row r="377" ht="16.5" spans="1:8">
      <c r="A377" s="10" t="s">
        <v>3167</v>
      </c>
      <c r="B377" s="10" t="s">
        <v>3167</v>
      </c>
      <c r="C377" s="11" t="s">
        <v>3165</v>
      </c>
      <c r="D377" s="11" t="s">
        <v>6387</v>
      </c>
      <c r="E377" s="11"/>
      <c r="F377" s="11" t="s">
        <v>3556</v>
      </c>
      <c r="G377" s="11" t="s">
        <v>3082</v>
      </c>
      <c r="H377" s="12">
        <v>1332.9891621023</v>
      </c>
    </row>
    <row r="378" ht="16.5" spans="1:8">
      <c r="A378" s="11" t="s">
        <v>6847</v>
      </c>
      <c r="B378" s="10" t="s">
        <v>6625</v>
      </c>
      <c r="C378" s="11" t="s">
        <v>3719</v>
      </c>
      <c r="D378" s="11" t="s">
        <v>6847</v>
      </c>
      <c r="E378" s="11" t="s">
        <v>6848</v>
      </c>
      <c r="F378" s="11" t="s">
        <v>6387</v>
      </c>
      <c r="G378" s="11" t="s">
        <v>623</v>
      </c>
      <c r="H378" s="12">
        <v>6.6579333333</v>
      </c>
    </row>
    <row r="379" ht="16.5" spans="1:8">
      <c r="A379" s="11" t="s">
        <v>6849</v>
      </c>
      <c r="B379" s="10" t="s">
        <v>6625</v>
      </c>
      <c r="C379" s="11" t="s">
        <v>3719</v>
      </c>
      <c r="D379" s="11" t="s">
        <v>6849</v>
      </c>
      <c r="E379" s="11" t="s">
        <v>6850</v>
      </c>
      <c r="F379" s="11" t="s">
        <v>6387</v>
      </c>
      <c r="G379" s="11" t="s">
        <v>623</v>
      </c>
      <c r="H379" s="12">
        <v>7.0313666667</v>
      </c>
    </row>
    <row r="380" ht="16.5" spans="1:8">
      <c r="A380" s="11" t="s">
        <v>6851</v>
      </c>
      <c r="B380" s="10" t="s">
        <v>6625</v>
      </c>
      <c r="C380" s="11" t="s">
        <v>3719</v>
      </c>
      <c r="D380" s="11" t="s">
        <v>6851</v>
      </c>
      <c r="E380" s="11" t="s">
        <v>6852</v>
      </c>
      <c r="F380" s="11" t="s">
        <v>6387</v>
      </c>
      <c r="G380" s="11" t="s">
        <v>623</v>
      </c>
      <c r="H380" s="12">
        <v>7.0194666667</v>
      </c>
    </row>
    <row r="381" ht="16.5" spans="1:8">
      <c r="A381" s="11" t="s">
        <v>6851</v>
      </c>
      <c r="B381" s="10" t="s">
        <v>6625</v>
      </c>
      <c r="C381" s="11" t="s">
        <v>3719</v>
      </c>
      <c r="D381" s="11" t="s">
        <v>6851</v>
      </c>
      <c r="E381" s="11" t="s">
        <v>6852</v>
      </c>
      <c r="F381" s="11" t="s">
        <v>6387</v>
      </c>
      <c r="G381" s="11" t="s">
        <v>623</v>
      </c>
      <c r="H381" s="12">
        <v>7.0194</v>
      </c>
    </row>
    <row r="382" ht="16.5" spans="1:8">
      <c r="A382" s="10" t="s">
        <v>3517</v>
      </c>
      <c r="B382" s="10" t="s">
        <v>3517</v>
      </c>
      <c r="C382" s="11" t="s">
        <v>3596</v>
      </c>
      <c r="D382" s="11" t="s">
        <v>6387</v>
      </c>
      <c r="E382" s="11"/>
      <c r="F382" s="11" t="s">
        <v>3556</v>
      </c>
      <c r="G382" s="11" t="s">
        <v>3324</v>
      </c>
      <c r="H382" s="12">
        <v>1.2590340909</v>
      </c>
    </row>
    <row r="383" ht="16.5" spans="1:8">
      <c r="A383" s="10" t="s">
        <v>3106</v>
      </c>
      <c r="B383" s="10" t="s">
        <v>3106</v>
      </c>
      <c r="C383" s="11" t="s">
        <v>3104</v>
      </c>
      <c r="D383" s="11" t="s">
        <v>6387</v>
      </c>
      <c r="E383" s="11"/>
      <c r="F383" s="11" t="s">
        <v>3556</v>
      </c>
      <c r="G383" s="11" t="s">
        <v>3082</v>
      </c>
      <c r="H383" s="12">
        <v>5877.8870967742</v>
      </c>
    </row>
    <row r="384" s="1" customFormat="1" ht="16.5" spans="1:8">
      <c r="A384" s="10" t="s">
        <v>3094</v>
      </c>
      <c r="B384" s="10" t="s">
        <v>3094</v>
      </c>
      <c r="C384" s="13" t="s">
        <v>3092</v>
      </c>
      <c r="D384" s="13" t="s">
        <v>6387</v>
      </c>
      <c r="E384" s="13"/>
      <c r="F384" s="13" t="s">
        <v>3556</v>
      </c>
      <c r="G384" s="13" t="s">
        <v>3082</v>
      </c>
      <c r="H384" s="14">
        <v>1722.42</v>
      </c>
    </row>
    <row r="385" ht="16.5" spans="1:8">
      <c r="A385" s="11" t="s">
        <v>6814</v>
      </c>
      <c r="B385" s="10" t="s">
        <v>6625</v>
      </c>
      <c r="C385" s="11" t="s">
        <v>3719</v>
      </c>
      <c r="D385" s="11" t="s">
        <v>6814</v>
      </c>
      <c r="E385" s="11" t="s">
        <v>6815</v>
      </c>
      <c r="F385" s="11" t="s">
        <v>6387</v>
      </c>
      <c r="G385" s="11" t="s">
        <v>623</v>
      </c>
      <c r="H385" s="12">
        <v>7.6729445235</v>
      </c>
    </row>
    <row r="386" ht="16.5" spans="1:8">
      <c r="A386" s="11" t="s">
        <v>6814</v>
      </c>
      <c r="B386" s="10" t="s">
        <v>6625</v>
      </c>
      <c r="C386" s="11" t="s">
        <v>3719</v>
      </c>
      <c r="D386" s="11" t="s">
        <v>6814</v>
      </c>
      <c r="E386" s="11" t="s">
        <v>6815</v>
      </c>
      <c r="F386" s="11" t="s">
        <v>6387</v>
      </c>
      <c r="G386" s="11" t="s">
        <v>623</v>
      </c>
      <c r="H386" s="12">
        <v>7.6729441624</v>
      </c>
    </row>
    <row r="387" ht="16.5" spans="1:8">
      <c r="A387" s="10" t="s">
        <v>3084</v>
      </c>
      <c r="B387" s="10" t="s">
        <v>3084</v>
      </c>
      <c r="C387" s="11" t="s">
        <v>3081</v>
      </c>
      <c r="D387" s="11" t="s">
        <v>6387</v>
      </c>
      <c r="E387" s="11"/>
      <c r="F387" s="11" t="s">
        <v>3556</v>
      </c>
      <c r="G387" s="11" t="s">
        <v>3082</v>
      </c>
      <c r="H387" s="12">
        <v>1292.9533333333</v>
      </c>
    </row>
    <row r="388" ht="16.5" spans="1:8">
      <c r="A388" s="10" t="s">
        <v>3097</v>
      </c>
      <c r="B388" s="10" t="s">
        <v>3097</v>
      </c>
      <c r="C388" s="11" t="s">
        <v>3095</v>
      </c>
      <c r="D388" s="11" t="s">
        <v>6387</v>
      </c>
      <c r="E388" s="11"/>
      <c r="F388" s="11" t="s">
        <v>3556</v>
      </c>
      <c r="G388" s="11" t="s">
        <v>3082</v>
      </c>
      <c r="H388" s="12">
        <v>2633.2208872458</v>
      </c>
    </row>
    <row r="389" ht="16.5" spans="1:8">
      <c r="A389" s="10" t="s">
        <v>3097</v>
      </c>
      <c r="B389" s="10" t="s">
        <v>3097</v>
      </c>
      <c r="C389" s="11" t="s">
        <v>3095</v>
      </c>
      <c r="D389" s="11" t="s">
        <v>6387</v>
      </c>
      <c r="E389" s="11"/>
      <c r="F389" s="11" t="s">
        <v>3556</v>
      </c>
      <c r="G389" s="11" t="s">
        <v>3082</v>
      </c>
      <c r="H389" s="12">
        <v>2527.6746611053</v>
      </c>
    </row>
    <row r="390" ht="16.5" spans="1:8">
      <c r="A390" s="10" t="s">
        <v>3254</v>
      </c>
      <c r="B390" s="10" t="s">
        <v>3254</v>
      </c>
      <c r="C390" s="11" t="s">
        <v>6853</v>
      </c>
      <c r="D390" s="11" t="s">
        <v>6387</v>
      </c>
      <c r="E390" s="11"/>
      <c r="F390" s="11" t="s">
        <v>3556</v>
      </c>
      <c r="G390" s="11" t="s">
        <v>3324</v>
      </c>
      <c r="H390" s="12">
        <v>0.25641</v>
      </c>
    </row>
    <row r="391" ht="16.5" spans="1:8">
      <c r="A391" s="10" t="s">
        <v>3091</v>
      </c>
      <c r="B391" s="10" t="s">
        <v>3091</v>
      </c>
      <c r="C391" s="11" t="s">
        <v>3089</v>
      </c>
      <c r="D391" s="11" t="s">
        <v>6387</v>
      </c>
      <c r="E391" s="11"/>
      <c r="F391" s="11" t="s">
        <v>3556</v>
      </c>
      <c r="G391" s="11" t="s">
        <v>3082</v>
      </c>
      <c r="H391" s="12">
        <v>1500.4088669951</v>
      </c>
    </row>
    <row r="392" ht="16.5" spans="1:8">
      <c r="A392" s="11" t="s">
        <v>6854</v>
      </c>
      <c r="B392" s="10" t="s">
        <v>6625</v>
      </c>
      <c r="C392" s="11" t="s">
        <v>3719</v>
      </c>
      <c r="D392" s="11" t="s">
        <v>6854</v>
      </c>
      <c r="E392" s="11" t="s">
        <v>6855</v>
      </c>
      <c r="F392" s="11" t="s">
        <v>6387</v>
      </c>
      <c r="G392" s="11" t="s">
        <v>623</v>
      </c>
      <c r="H392" s="12">
        <v>6.1973666667</v>
      </c>
    </row>
    <row r="393" ht="16.5" spans="1:8">
      <c r="A393" s="10" t="s">
        <v>3106</v>
      </c>
      <c r="B393" s="10" t="s">
        <v>3106</v>
      </c>
      <c r="C393" s="11" t="s">
        <v>3104</v>
      </c>
      <c r="D393" s="11" t="s">
        <v>6387</v>
      </c>
      <c r="E393" s="11"/>
      <c r="F393" s="11" t="s">
        <v>3556</v>
      </c>
      <c r="G393" s="11" t="s">
        <v>3082</v>
      </c>
      <c r="H393" s="12">
        <v>5877.888</v>
      </c>
    </row>
    <row r="394" ht="16.5" spans="1:8">
      <c r="A394" s="11" t="s">
        <v>6856</v>
      </c>
      <c r="B394" s="10" t="s">
        <v>6809</v>
      </c>
      <c r="C394" s="11" t="s">
        <v>6810</v>
      </c>
      <c r="D394" s="11" t="s">
        <v>6856</v>
      </c>
      <c r="E394" s="11" t="s">
        <v>6857</v>
      </c>
      <c r="F394" s="11" t="s">
        <v>6387</v>
      </c>
      <c r="G394" s="11" t="s">
        <v>3268</v>
      </c>
      <c r="H394" s="12">
        <v>13.88</v>
      </c>
    </row>
    <row r="395" ht="16.5" spans="1:8">
      <c r="A395" s="10" t="s">
        <v>6858</v>
      </c>
      <c r="B395" s="10" t="s">
        <v>6858</v>
      </c>
      <c r="C395" s="11" t="s">
        <v>6859</v>
      </c>
      <c r="D395" s="11" t="s">
        <v>6387</v>
      </c>
      <c r="E395" s="11"/>
      <c r="F395" s="11" t="s">
        <v>3556</v>
      </c>
      <c r="G395" s="11" t="s">
        <v>305</v>
      </c>
      <c r="H395" s="12">
        <v>17</v>
      </c>
    </row>
    <row r="396" ht="16.5" spans="1:8">
      <c r="A396" s="10" t="s">
        <v>3097</v>
      </c>
      <c r="B396" s="10" t="s">
        <v>3097</v>
      </c>
      <c r="C396" s="11" t="s">
        <v>3095</v>
      </c>
      <c r="D396" s="11" t="s">
        <v>6387</v>
      </c>
      <c r="E396" s="11"/>
      <c r="F396" s="11" t="s">
        <v>3556</v>
      </c>
      <c r="G396" s="11" t="s">
        <v>3082</v>
      </c>
      <c r="H396" s="12">
        <v>2439.4133333333</v>
      </c>
    </row>
    <row r="397" ht="16.5" spans="1:8">
      <c r="A397" s="10" t="s">
        <v>3327</v>
      </c>
      <c r="B397" s="10" t="s">
        <v>3327</v>
      </c>
      <c r="C397" s="11" t="s">
        <v>3563</v>
      </c>
      <c r="D397" s="11" t="s">
        <v>6387</v>
      </c>
      <c r="E397" s="11"/>
      <c r="F397" s="11" t="s">
        <v>3556</v>
      </c>
      <c r="G397" s="11" t="s">
        <v>3324</v>
      </c>
      <c r="H397" s="12">
        <v>0.6</v>
      </c>
    </row>
    <row r="398" ht="16.5" spans="1:8">
      <c r="A398" s="11" t="s">
        <v>3350</v>
      </c>
      <c r="B398" s="10" t="s">
        <v>6809</v>
      </c>
      <c r="C398" s="11" t="s">
        <v>6810</v>
      </c>
      <c r="D398" s="11" t="s">
        <v>3350</v>
      </c>
      <c r="E398" s="11" t="s">
        <v>6811</v>
      </c>
      <c r="F398" s="11" t="s">
        <v>6387</v>
      </c>
      <c r="G398" s="11" t="s">
        <v>3268</v>
      </c>
      <c r="H398" s="12">
        <v>8.32</v>
      </c>
    </row>
    <row r="399" ht="16.5" spans="1:8">
      <c r="A399" s="10" t="s">
        <v>3254</v>
      </c>
      <c r="B399" s="10" t="s">
        <v>3254</v>
      </c>
      <c r="C399" s="11" t="s">
        <v>6853</v>
      </c>
      <c r="D399" s="11" t="s">
        <v>6387</v>
      </c>
      <c r="E399" s="11"/>
      <c r="F399" s="11" t="s">
        <v>3556</v>
      </c>
      <c r="G399" s="11" t="s">
        <v>3324</v>
      </c>
      <c r="H399" s="12">
        <v>0.2564102564</v>
      </c>
    </row>
    <row r="400" ht="16.5" spans="1:8">
      <c r="A400" s="10" t="s">
        <v>6860</v>
      </c>
      <c r="B400" s="10" t="s">
        <v>6860</v>
      </c>
      <c r="C400" s="11" t="s">
        <v>6861</v>
      </c>
      <c r="D400" s="11" t="s">
        <v>6387</v>
      </c>
      <c r="E400" s="11"/>
      <c r="F400" s="11" t="s">
        <v>6861</v>
      </c>
      <c r="G400" s="11" t="s">
        <v>6862</v>
      </c>
      <c r="H400" s="12">
        <v>2.3931619283</v>
      </c>
    </row>
    <row r="401" ht="16.5" spans="1:8">
      <c r="A401" s="10" t="s">
        <v>3292</v>
      </c>
      <c r="B401" s="10" t="s">
        <v>3292</v>
      </c>
      <c r="C401" s="11" t="s">
        <v>6863</v>
      </c>
      <c r="D401" s="11" t="s">
        <v>6387</v>
      </c>
      <c r="E401" s="11"/>
      <c r="F401" s="11" t="s">
        <v>3556</v>
      </c>
      <c r="G401" s="11" t="s">
        <v>3324</v>
      </c>
      <c r="H401" s="12">
        <v>0.29</v>
      </c>
    </row>
    <row r="402" ht="16.5" spans="1:8">
      <c r="A402" s="10" t="s">
        <v>3265</v>
      </c>
      <c r="B402" s="10" t="s">
        <v>3265</v>
      </c>
      <c r="C402" s="11" t="s">
        <v>6808</v>
      </c>
      <c r="D402" s="11" t="s">
        <v>6387</v>
      </c>
      <c r="E402" s="11"/>
      <c r="F402" s="11" t="s">
        <v>3556</v>
      </c>
      <c r="G402" s="11" t="s">
        <v>305</v>
      </c>
      <c r="H402" s="12">
        <v>150</v>
      </c>
    </row>
    <row r="403" ht="16.5" spans="1:8">
      <c r="A403" s="10" t="s">
        <v>3295</v>
      </c>
      <c r="B403" s="10" t="s">
        <v>3295</v>
      </c>
      <c r="C403" s="11" t="s">
        <v>3560</v>
      </c>
      <c r="D403" s="11" t="s">
        <v>6387</v>
      </c>
      <c r="E403" s="11"/>
      <c r="F403" s="11" t="s">
        <v>3556</v>
      </c>
      <c r="G403" s="11" t="s">
        <v>305</v>
      </c>
      <c r="H403" s="12">
        <v>16</v>
      </c>
    </row>
    <row r="404" ht="16.5" spans="1:8">
      <c r="A404" s="10" t="s">
        <v>3440</v>
      </c>
      <c r="B404" s="10" t="s">
        <v>3440</v>
      </c>
      <c r="C404" s="11" t="s">
        <v>3709</v>
      </c>
      <c r="D404" s="11" t="s">
        <v>6387</v>
      </c>
      <c r="E404" s="11"/>
      <c r="F404" s="11" t="s">
        <v>3556</v>
      </c>
      <c r="G404" s="11" t="s">
        <v>1151</v>
      </c>
      <c r="H404" s="12">
        <v>108.565234375</v>
      </c>
    </row>
    <row r="405" ht="16.5" spans="1:8">
      <c r="A405" s="10" t="s">
        <v>6864</v>
      </c>
      <c r="B405" s="10" t="s">
        <v>6864</v>
      </c>
      <c r="C405" s="11" t="s">
        <v>6865</v>
      </c>
      <c r="D405" s="11" t="s">
        <v>6387</v>
      </c>
      <c r="E405" s="11"/>
      <c r="F405" s="11" t="s">
        <v>3556</v>
      </c>
      <c r="G405" s="11" t="s">
        <v>3548</v>
      </c>
      <c r="H405" s="12">
        <v>1620.1115</v>
      </c>
    </row>
    <row r="406" ht="16.5" spans="1:8">
      <c r="A406" s="10" t="s">
        <v>6866</v>
      </c>
      <c r="B406" s="10" t="s">
        <v>6866</v>
      </c>
      <c r="C406" s="11" t="s">
        <v>6867</v>
      </c>
      <c r="D406" s="11" t="s">
        <v>6387</v>
      </c>
      <c r="E406" s="11"/>
      <c r="F406" s="11" t="s">
        <v>3556</v>
      </c>
      <c r="G406" s="11" t="s">
        <v>484</v>
      </c>
      <c r="H406" s="12">
        <v>102.5386923077</v>
      </c>
    </row>
    <row r="407" ht="16.5" spans="1:8">
      <c r="A407" s="10" t="s">
        <v>3637</v>
      </c>
      <c r="B407" s="10" t="s">
        <v>3637</v>
      </c>
      <c r="C407" s="11" t="s">
        <v>3636</v>
      </c>
      <c r="D407" s="11" t="s">
        <v>6387</v>
      </c>
      <c r="E407" s="11"/>
      <c r="F407" s="11" t="s">
        <v>3556</v>
      </c>
      <c r="G407" s="11" t="s">
        <v>305</v>
      </c>
      <c r="H407" s="12">
        <v>0.2991448889</v>
      </c>
    </row>
    <row r="408" ht="16.5" spans="1:8">
      <c r="A408" s="10" t="s">
        <v>6868</v>
      </c>
      <c r="B408" s="10" t="s">
        <v>6868</v>
      </c>
      <c r="C408" s="11" t="s">
        <v>6869</v>
      </c>
      <c r="D408" s="11" t="s">
        <v>6387</v>
      </c>
      <c r="E408" s="11"/>
      <c r="F408" s="11" t="s">
        <v>3556</v>
      </c>
      <c r="G408" s="11" t="s">
        <v>305</v>
      </c>
      <c r="H408" s="12">
        <v>61.5385507246</v>
      </c>
    </row>
    <row r="409" ht="16.5" spans="1:8">
      <c r="A409" s="11" t="s">
        <v>6854</v>
      </c>
      <c r="B409" s="10" t="s">
        <v>6625</v>
      </c>
      <c r="C409" s="11" t="s">
        <v>3719</v>
      </c>
      <c r="D409" s="11" t="s">
        <v>6854</v>
      </c>
      <c r="E409" s="11" t="s">
        <v>6855</v>
      </c>
      <c r="F409" s="11" t="s">
        <v>6387</v>
      </c>
      <c r="G409" s="11" t="s">
        <v>623</v>
      </c>
      <c r="H409" s="12">
        <v>6.4664544084</v>
      </c>
    </row>
    <row r="410" ht="16.5" spans="1:8">
      <c r="A410" s="10" t="s">
        <v>3521</v>
      </c>
      <c r="B410" s="10" t="s">
        <v>3521</v>
      </c>
      <c r="C410" s="11" t="s">
        <v>6870</v>
      </c>
      <c r="D410" s="11" t="s">
        <v>6387</v>
      </c>
      <c r="E410" s="11"/>
      <c r="F410" s="11" t="s">
        <v>3556</v>
      </c>
      <c r="G410" s="11" t="s">
        <v>305</v>
      </c>
      <c r="H410" s="12">
        <v>6.4102298851</v>
      </c>
    </row>
    <row r="411" ht="16.5" spans="1:8">
      <c r="A411" s="10" t="s">
        <v>3290</v>
      </c>
      <c r="B411" s="10" t="s">
        <v>3290</v>
      </c>
      <c r="C411" s="11" t="s">
        <v>3289</v>
      </c>
      <c r="D411" s="11" t="s">
        <v>6387</v>
      </c>
      <c r="E411" s="11"/>
      <c r="F411" s="11" t="s">
        <v>3556</v>
      </c>
      <c r="G411" s="11" t="s">
        <v>3324</v>
      </c>
      <c r="H411" s="12">
        <v>0.19</v>
      </c>
    </row>
    <row r="412" ht="16.5" spans="1:8">
      <c r="A412" s="10" t="s">
        <v>6871</v>
      </c>
      <c r="B412" s="10" t="s">
        <v>6871</v>
      </c>
      <c r="C412" s="11" t="s">
        <v>6872</v>
      </c>
      <c r="D412" s="11" t="s">
        <v>6387</v>
      </c>
      <c r="E412" s="11"/>
      <c r="F412" s="11" t="s">
        <v>3556</v>
      </c>
      <c r="G412" s="11" t="s">
        <v>305</v>
      </c>
      <c r="H412" s="12">
        <v>2.6</v>
      </c>
    </row>
    <row r="413" ht="16.5" spans="1:8">
      <c r="A413" s="10" t="s">
        <v>3167</v>
      </c>
      <c r="B413" s="10" t="s">
        <v>3167</v>
      </c>
      <c r="C413" s="11" t="s">
        <v>3165</v>
      </c>
      <c r="D413" s="11" t="s">
        <v>6387</v>
      </c>
      <c r="E413" s="11"/>
      <c r="F413" s="11" t="s">
        <v>3556</v>
      </c>
      <c r="G413" s="11" t="s">
        <v>3082</v>
      </c>
      <c r="H413" s="12">
        <v>1510.4171328113</v>
      </c>
    </row>
    <row r="414" ht="16.5" spans="1:8">
      <c r="A414" s="10" t="s">
        <v>6873</v>
      </c>
      <c r="B414" s="10" t="s">
        <v>6873</v>
      </c>
      <c r="C414" s="11" t="s">
        <v>6874</v>
      </c>
      <c r="D414" s="11" t="s">
        <v>6387</v>
      </c>
      <c r="E414" s="11"/>
      <c r="F414" s="11" t="s">
        <v>3556</v>
      </c>
      <c r="G414" s="11" t="s">
        <v>1843</v>
      </c>
      <c r="H414" s="12">
        <v>320.9475</v>
      </c>
    </row>
    <row r="415" ht="16.5" spans="1:8">
      <c r="A415" s="11" t="s">
        <v>3284</v>
      </c>
      <c r="B415" s="10" t="s">
        <v>6809</v>
      </c>
      <c r="C415" s="11" t="s">
        <v>6810</v>
      </c>
      <c r="D415" s="11" t="s">
        <v>3284</v>
      </c>
      <c r="E415" s="11" t="s">
        <v>3686</v>
      </c>
      <c r="F415" s="11" t="s">
        <v>6387</v>
      </c>
      <c r="G415" s="11" t="s">
        <v>3268</v>
      </c>
      <c r="H415" s="12">
        <v>13.88</v>
      </c>
    </row>
    <row r="416" ht="16.5" spans="1:8">
      <c r="A416" s="11" t="s">
        <v>3350</v>
      </c>
      <c r="B416" s="10" t="s">
        <v>6809</v>
      </c>
      <c r="C416" s="11" t="s">
        <v>6810</v>
      </c>
      <c r="D416" s="11" t="s">
        <v>3350</v>
      </c>
      <c r="E416" s="11" t="s">
        <v>6811</v>
      </c>
      <c r="F416" s="11" t="s">
        <v>6387</v>
      </c>
      <c r="G416" s="11" t="s">
        <v>3268</v>
      </c>
      <c r="H416" s="12">
        <v>8.32</v>
      </c>
    </row>
    <row r="417" ht="16.5" spans="1:8">
      <c r="A417" s="11" t="s">
        <v>3282</v>
      </c>
      <c r="B417" s="10" t="s">
        <v>6809</v>
      </c>
      <c r="C417" s="11" t="s">
        <v>6810</v>
      </c>
      <c r="D417" s="11" t="s">
        <v>3282</v>
      </c>
      <c r="E417" s="11" t="s">
        <v>3667</v>
      </c>
      <c r="F417" s="11" t="s">
        <v>6387</v>
      </c>
      <c r="G417" s="11" t="s">
        <v>3268</v>
      </c>
      <c r="H417" s="12">
        <v>15.82</v>
      </c>
    </row>
    <row r="418" ht="16.5" spans="1:8">
      <c r="A418" s="11" t="s">
        <v>3348</v>
      </c>
      <c r="B418" s="10" t="s">
        <v>6809</v>
      </c>
      <c r="C418" s="11" t="s">
        <v>6810</v>
      </c>
      <c r="D418" s="11" t="s">
        <v>3348</v>
      </c>
      <c r="E418" s="11" t="s">
        <v>6875</v>
      </c>
      <c r="F418" s="11" t="s">
        <v>6387</v>
      </c>
      <c r="G418" s="11" t="s">
        <v>3268</v>
      </c>
      <c r="H418" s="12">
        <v>6.74</v>
      </c>
    </row>
    <row r="419" ht="16.5" spans="1:8">
      <c r="A419" s="10" t="s">
        <v>3327</v>
      </c>
      <c r="B419" s="10" t="s">
        <v>3327</v>
      </c>
      <c r="C419" s="11" t="s">
        <v>3563</v>
      </c>
      <c r="D419" s="11" t="s">
        <v>6387</v>
      </c>
      <c r="E419" s="11"/>
      <c r="F419" s="11" t="s">
        <v>3556</v>
      </c>
      <c r="G419" s="11" t="s">
        <v>3324</v>
      </c>
      <c r="H419" s="12">
        <v>0.6</v>
      </c>
    </row>
    <row r="420" ht="16.5" spans="1:8">
      <c r="A420" s="10" t="s">
        <v>3327</v>
      </c>
      <c r="B420" s="10" t="s">
        <v>3327</v>
      </c>
      <c r="C420" s="11" t="s">
        <v>3563</v>
      </c>
      <c r="D420" s="11" t="s">
        <v>6387</v>
      </c>
      <c r="E420" s="11"/>
      <c r="F420" s="11" t="s">
        <v>3556</v>
      </c>
      <c r="G420" s="11" t="s">
        <v>3324</v>
      </c>
      <c r="H420" s="12">
        <v>0.6</v>
      </c>
    </row>
    <row r="421" ht="16.5" spans="1:8">
      <c r="A421" s="10" t="s">
        <v>3295</v>
      </c>
      <c r="B421" s="10" t="s">
        <v>3295</v>
      </c>
      <c r="C421" s="11" t="s">
        <v>3560</v>
      </c>
      <c r="D421" s="11" t="s">
        <v>6387</v>
      </c>
      <c r="E421" s="11"/>
      <c r="F421" s="11" t="s">
        <v>3556</v>
      </c>
      <c r="G421" s="11" t="s">
        <v>305</v>
      </c>
      <c r="H421" s="12">
        <v>16</v>
      </c>
    </row>
    <row r="422" ht="16.5" spans="1:8">
      <c r="A422" s="10" t="s">
        <v>3088</v>
      </c>
      <c r="B422" s="10" t="s">
        <v>3088</v>
      </c>
      <c r="C422" s="11" t="s">
        <v>3086</v>
      </c>
      <c r="D422" s="11" t="s">
        <v>6387</v>
      </c>
      <c r="E422" s="11"/>
      <c r="F422" s="11" t="s">
        <v>3556</v>
      </c>
      <c r="G422" s="11" t="s">
        <v>3082</v>
      </c>
      <c r="H422" s="12">
        <v>1325.7092939481</v>
      </c>
    </row>
    <row r="423" ht="16.5" spans="1:8">
      <c r="A423" s="10" t="s">
        <v>3103</v>
      </c>
      <c r="B423" s="10" t="s">
        <v>3103</v>
      </c>
      <c r="C423" s="11" t="s">
        <v>3101</v>
      </c>
      <c r="D423" s="11" t="s">
        <v>6387</v>
      </c>
      <c r="E423" s="11"/>
      <c r="F423" s="11" t="s">
        <v>3556</v>
      </c>
      <c r="G423" s="11" t="s">
        <v>3082</v>
      </c>
      <c r="H423" s="12">
        <v>4303.778</v>
      </c>
    </row>
    <row r="424" ht="16.5" spans="1:8">
      <c r="A424" s="11" t="s">
        <v>3507</v>
      </c>
      <c r="B424" s="10" t="s">
        <v>6644</v>
      </c>
      <c r="C424" s="11" t="s">
        <v>6645</v>
      </c>
      <c r="D424" s="11" t="s">
        <v>3507</v>
      </c>
      <c r="E424" s="11" t="s">
        <v>6876</v>
      </c>
      <c r="F424" s="11" t="s">
        <v>6387</v>
      </c>
      <c r="G424" s="11" t="s">
        <v>1843</v>
      </c>
      <c r="H424" s="12">
        <v>28.1555128205</v>
      </c>
    </row>
    <row r="425" ht="16.5" spans="1:8">
      <c r="A425" s="10" t="s">
        <v>3537</v>
      </c>
      <c r="B425" s="10" t="s">
        <v>3537</v>
      </c>
      <c r="C425" s="11" t="s">
        <v>3708</v>
      </c>
      <c r="D425" s="11" t="s">
        <v>6387</v>
      </c>
      <c r="E425" s="11"/>
      <c r="F425" s="11" t="s">
        <v>6676</v>
      </c>
      <c r="G425" s="11" t="s">
        <v>1843</v>
      </c>
      <c r="H425" s="12">
        <v>128.5366666667</v>
      </c>
    </row>
    <row r="426" ht="16.5" spans="1:8">
      <c r="A426" s="10" t="s">
        <v>3236</v>
      </c>
      <c r="B426" s="10" t="s">
        <v>3236</v>
      </c>
      <c r="C426" s="11" t="s">
        <v>3666</v>
      </c>
      <c r="D426" s="11" t="s">
        <v>6387</v>
      </c>
      <c r="E426" s="11"/>
      <c r="F426" s="11" t="s">
        <v>3556</v>
      </c>
      <c r="G426" s="11" t="s">
        <v>3082</v>
      </c>
      <c r="H426" s="12">
        <v>386.7031428571</v>
      </c>
    </row>
    <row r="427" ht="16.5" spans="1:8">
      <c r="A427" s="10" t="s">
        <v>3407</v>
      </c>
      <c r="B427" s="10" t="s">
        <v>3407</v>
      </c>
      <c r="C427" s="11" t="s">
        <v>6767</v>
      </c>
      <c r="D427" s="11" t="s">
        <v>6387</v>
      </c>
      <c r="E427" s="11"/>
      <c r="F427" s="11" t="s">
        <v>3556</v>
      </c>
      <c r="G427" s="11" t="s">
        <v>3064</v>
      </c>
      <c r="H427" s="12">
        <v>1.2</v>
      </c>
    </row>
    <row r="428" ht="16.5" spans="1:8">
      <c r="A428" s="10" t="s">
        <v>3097</v>
      </c>
      <c r="B428" s="10" t="s">
        <v>3097</v>
      </c>
      <c r="C428" s="11" t="s">
        <v>3095</v>
      </c>
      <c r="D428" s="11" t="s">
        <v>6387</v>
      </c>
      <c r="E428" s="11"/>
      <c r="F428" s="11" t="s">
        <v>3556</v>
      </c>
      <c r="G428" s="11" t="s">
        <v>3082</v>
      </c>
      <c r="H428" s="12">
        <v>2532.2238468696</v>
      </c>
    </row>
    <row r="429" ht="16.5" spans="1:8">
      <c r="A429" s="10" t="s">
        <v>3097</v>
      </c>
      <c r="B429" s="10" t="s">
        <v>3097</v>
      </c>
      <c r="C429" s="11" t="s">
        <v>3095</v>
      </c>
      <c r="D429" s="11" t="s">
        <v>6387</v>
      </c>
      <c r="E429" s="11"/>
      <c r="F429" s="11" t="s">
        <v>3556</v>
      </c>
      <c r="G429" s="11" t="s">
        <v>3082</v>
      </c>
      <c r="H429" s="12">
        <v>2532.22</v>
      </c>
    </row>
    <row r="430" ht="16.5" spans="1:8">
      <c r="A430" s="10" t="s">
        <v>6877</v>
      </c>
      <c r="B430" s="10" t="s">
        <v>6877</v>
      </c>
      <c r="C430" s="11" t="s">
        <v>6878</v>
      </c>
      <c r="D430" s="11" t="s">
        <v>6387</v>
      </c>
      <c r="E430" s="11"/>
      <c r="F430" s="11" t="s">
        <v>3556</v>
      </c>
      <c r="G430" s="11" t="s">
        <v>305</v>
      </c>
      <c r="H430" s="12">
        <v>515.91125</v>
      </c>
    </row>
    <row r="431" ht="16.5" spans="1:8">
      <c r="A431" s="10" t="s">
        <v>6812</v>
      </c>
      <c r="B431" s="10" t="s">
        <v>6812</v>
      </c>
      <c r="C431" s="11" t="s">
        <v>6813</v>
      </c>
      <c r="D431" s="11" t="s">
        <v>6387</v>
      </c>
      <c r="E431" s="11"/>
      <c r="F431" s="11" t="s">
        <v>6614</v>
      </c>
      <c r="G431" s="11" t="s">
        <v>3082</v>
      </c>
      <c r="H431" s="12">
        <v>5837.85</v>
      </c>
    </row>
    <row r="432" ht="16.5" spans="1:8">
      <c r="A432" s="10" t="s">
        <v>3109</v>
      </c>
      <c r="B432" s="10" t="s">
        <v>3109</v>
      </c>
      <c r="C432" s="11" t="s">
        <v>3107</v>
      </c>
      <c r="D432" s="11" t="s">
        <v>6387</v>
      </c>
      <c r="E432" s="11"/>
      <c r="F432" s="11" t="s">
        <v>3556</v>
      </c>
      <c r="G432" s="11" t="s">
        <v>3082</v>
      </c>
      <c r="H432" s="12">
        <v>7678.56</v>
      </c>
    </row>
    <row r="433" ht="16.5" spans="1:8">
      <c r="A433" s="10" t="s">
        <v>3179</v>
      </c>
      <c r="B433" s="10" t="s">
        <v>3179</v>
      </c>
      <c r="C433" s="11" t="s">
        <v>3177</v>
      </c>
      <c r="D433" s="11" t="s">
        <v>6387</v>
      </c>
      <c r="E433" s="11"/>
      <c r="F433" s="11" t="s">
        <v>3556</v>
      </c>
      <c r="G433" s="11" t="s">
        <v>3082</v>
      </c>
      <c r="H433" s="12">
        <v>3377.51</v>
      </c>
    </row>
    <row r="434" ht="16.5" spans="1:8">
      <c r="A434" s="10" t="s">
        <v>3112</v>
      </c>
      <c r="B434" s="10" t="s">
        <v>3112</v>
      </c>
      <c r="C434" s="11" t="s">
        <v>3110</v>
      </c>
      <c r="D434" s="11" t="s">
        <v>6387</v>
      </c>
      <c r="E434" s="11"/>
      <c r="F434" s="11" t="s">
        <v>3556</v>
      </c>
      <c r="G434" s="11" t="s">
        <v>3082</v>
      </c>
      <c r="H434" s="12">
        <v>11432.7666666667</v>
      </c>
    </row>
    <row r="435" ht="16.5" spans="1:8">
      <c r="A435" s="10" t="s">
        <v>3112</v>
      </c>
      <c r="B435" s="10" t="s">
        <v>3112</v>
      </c>
      <c r="C435" s="11" t="s">
        <v>3110</v>
      </c>
      <c r="D435" s="11" t="s">
        <v>6387</v>
      </c>
      <c r="E435" s="11"/>
      <c r="F435" s="11" t="s">
        <v>3556</v>
      </c>
      <c r="G435" s="11" t="s">
        <v>3082</v>
      </c>
      <c r="H435" s="12">
        <v>11432.7630522088</v>
      </c>
    </row>
    <row r="436" ht="16.5" spans="1:8">
      <c r="A436" s="10" t="s">
        <v>3236</v>
      </c>
      <c r="B436" s="10" t="s">
        <v>3236</v>
      </c>
      <c r="C436" s="11" t="s">
        <v>3666</v>
      </c>
      <c r="D436" s="11" t="s">
        <v>6387</v>
      </c>
      <c r="E436" s="11"/>
      <c r="F436" s="11" t="s">
        <v>3556</v>
      </c>
      <c r="G436" s="11" t="s">
        <v>3082</v>
      </c>
      <c r="H436" s="12">
        <v>330.8367055689</v>
      </c>
    </row>
    <row r="437" ht="16.5" spans="1:8">
      <c r="A437" s="10" t="s">
        <v>3094</v>
      </c>
      <c r="B437" s="10" t="s">
        <v>3094</v>
      </c>
      <c r="C437" s="11" t="s">
        <v>3092</v>
      </c>
      <c r="D437" s="11" t="s">
        <v>6387</v>
      </c>
      <c r="E437" s="11"/>
      <c r="F437" s="11" t="s">
        <v>3556</v>
      </c>
      <c r="G437" s="11" t="s">
        <v>3082</v>
      </c>
      <c r="H437" s="12">
        <v>1728.7909677419</v>
      </c>
    </row>
    <row r="438" ht="16.5" spans="1:8">
      <c r="A438" s="10" t="s">
        <v>3084</v>
      </c>
      <c r="B438" s="10" t="s">
        <v>3084</v>
      </c>
      <c r="C438" s="11" t="s">
        <v>3081</v>
      </c>
      <c r="D438" s="11" t="s">
        <v>6387</v>
      </c>
      <c r="E438" s="11"/>
      <c r="F438" s="11" t="s">
        <v>3556</v>
      </c>
      <c r="G438" s="11" t="s">
        <v>3082</v>
      </c>
      <c r="H438" s="12">
        <v>1206.5138753436</v>
      </c>
    </row>
    <row r="439" ht="16.5" spans="1:8">
      <c r="A439" s="10" t="s">
        <v>3505</v>
      </c>
      <c r="B439" s="10" t="s">
        <v>3505</v>
      </c>
      <c r="C439" s="11" t="s">
        <v>6879</v>
      </c>
      <c r="D439" s="11" t="s">
        <v>6387</v>
      </c>
      <c r="E439" s="11"/>
      <c r="F439" s="11" t="s">
        <v>6880</v>
      </c>
      <c r="G439" s="11" t="s">
        <v>1151</v>
      </c>
      <c r="H439" s="12">
        <v>172.8754545455</v>
      </c>
    </row>
    <row r="440" ht="16.5" spans="1:8">
      <c r="A440" s="11" t="s">
        <v>6881</v>
      </c>
      <c r="B440" s="10" t="s">
        <v>6625</v>
      </c>
      <c r="C440" s="11" t="s">
        <v>3719</v>
      </c>
      <c r="D440" s="11" t="s">
        <v>6881</v>
      </c>
      <c r="E440" s="11" t="s">
        <v>6882</v>
      </c>
      <c r="F440" s="11" t="s">
        <v>6387</v>
      </c>
      <c r="G440" s="11" t="s">
        <v>623</v>
      </c>
      <c r="H440" s="12">
        <v>7.6518666667</v>
      </c>
    </row>
    <row r="441" ht="16.5" spans="1:8">
      <c r="A441" s="10" t="s">
        <v>6883</v>
      </c>
      <c r="B441" s="10" t="s">
        <v>6883</v>
      </c>
      <c r="C441" s="11" t="s">
        <v>6884</v>
      </c>
      <c r="D441" s="11" t="s">
        <v>6387</v>
      </c>
      <c r="E441" s="11"/>
      <c r="F441" s="11" t="s">
        <v>3556</v>
      </c>
      <c r="G441" s="11" t="s">
        <v>305</v>
      </c>
      <c r="H441" s="12">
        <v>109.40125</v>
      </c>
    </row>
    <row r="442" ht="16.5" spans="1:8">
      <c r="A442" s="10" t="s">
        <v>6843</v>
      </c>
      <c r="B442" s="10" t="s">
        <v>6843</v>
      </c>
      <c r="C442" s="11" t="s">
        <v>6844</v>
      </c>
      <c r="D442" s="11" t="s">
        <v>6387</v>
      </c>
      <c r="E442" s="11"/>
      <c r="F442" s="11" t="s">
        <v>3556</v>
      </c>
      <c r="G442" s="11" t="s">
        <v>305</v>
      </c>
      <c r="H442" s="12">
        <v>288.8889</v>
      </c>
    </row>
    <row r="443" ht="16.5" spans="1:8">
      <c r="A443" s="10" t="s">
        <v>6885</v>
      </c>
      <c r="B443" s="10" t="s">
        <v>6885</v>
      </c>
      <c r="C443" s="11" t="s">
        <v>6886</v>
      </c>
      <c r="D443" s="11" t="s">
        <v>6387</v>
      </c>
      <c r="E443" s="11"/>
      <c r="F443" s="11" t="s">
        <v>3556</v>
      </c>
      <c r="G443" s="11" t="s">
        <v>305</v>
      </c>
      <c r="H443" s="12">
        <v>0.8547435897</v>
      </c>
    </row>
    <row r="444" ht="16.5" spans="1:8">
      <c r="A444" s="10" t="s">
        <v>6887</v>
      </c>
      <c r="B444" s="10" t="s">
        <v>6887</v>
      </c>
      <c r="C444" s="11" t="s">
        <v>6888</v>
      </c>
      <c r="D444" s="11" t="s">
        <v>6387</v>
      </c>
      <c r="E444" s="11"/>
      <c r="F444" s="11" t="s">
        <v>3556</v>
      </c>
      <c r="G444" s="11" t="s">
        <v>484</v>
      </c>
      <c r="H444" s="12">
        <v>2.4786805556</v>
      </c>
    </row>
    <row r="445" ht="16.5" spans="1:8">
      <c r="A445" s="10" t="s">
        <v>3254</v>
      </c>
      <c r="B445" s="10" t="s">
        <v>3254</v>
      </c>
      <c r="C445" s="11" t="s">
        <v>6853</v>
      </c>
      <c r="D445" s="11" t="s">
        <v>6387</v>
      </c>
      <c r="E445" s="11"/>
      <c r="F445" s="11" t="s">
        <v>3556</v>
      </c>
      <c r="G445" s="11" t="s">
        <v>3324</v>
      </c>
      <c r="H445" s="12">
        <v>0.25641</v>
      </c>
    </row>
    <row r="446" ht="16.5" spans="1:8">
      <c r="A446" s="10" t="s">
        <v>6889</v>
      </c>
      <c r="B446" s="10" t="s">
        <v>6889</v>
      </c>
      <c r="C446" s="11" t="s">
        <v>6890</v>
      </c>
      <c r="D446" s="11" t="s">
        <v>6387</v>
      </c>
      <c r="E446" s="11"/>
      <c r="F446" s="11" t="s">
        <v>3556</v>
      </c>
      <c r="G446" s="11" t="s">
        <v>305</v>
      </c>
      <c r="H446" s="12">
        <v>0.0341879167</v>
      </c>
    </row>
    <row r="447" ht="16.5" spans="1:8">
      <c r="A447" s="10" t="s">
        <v>3420</v>
      </c>
      <c r="B447" s="10" t="s">
        <v>3420</v>
      </c>
      <c r="C447" s="11" t="s">
        <v>6891</v>
      </c>
      <c r="D447" s="11" t="s">
        <v>6387</v>
      </c>
      <c r="E447" s="11"/>
      <c r="F447" s="11" t="s">
        <v>3556</v>
      </c>
      <c r="G447" s="11" t="s">
        <v>305</v>
      </c>
      <c r="H447" s="12">
        <v>1.2820833333</v>
      </c>
    </row>
    <row r="448" ht="16.5" spans="1:8">
      <c r="A448" s="11" t="s">
        <v>6892</v>
      </c>
      <c r="B448" s="10" t="s">
        <v>6893</v>
      </c>
      <c r="C448" s="11" t="s">
        <v>6894</v>
      </c>
      <c r="D448" s="11" t="s">
        <v>6892</v>
      </c>
      <c r="E448" s="11" t="s">
        <v>6895</v>
      </c>
      <c r="F448" s="11" t="s">
        <v>6387</v>
      </c>
      <c r="G448" s="11" t="s">
        <v>623</v>
      </c>
      <c r="H448" s="12">
        <v>4.3401742178</v>
      </c>
    </row>
    <row r="449" ht="16.5" spans="1:8">
      <c r="A449" s="11" t="s">
        <v>6892</v>
      </c>
      <c r="B449" s="10" t="s">
        <v>6893</v>
      </c>
      <c r="C449" s="11" t="s">
        <v>6894</v>
      </c>
      <c r="D449" s="11" t="s">
        <v>6892</v>
      </c>
      <c r="E449" s="11" t="s">
        <v>6895</v>
      </c>
      <c r="F449" s="11" t="s">
        <v>6387</v>
      </c>
      <c r="G449" s="11" t="s">
        <v>623</v>
      </c>
      <c r="H449" s="12">
        <v>4.3401639344</v>
      </c>
    </row>
    <row r="450" ht="16.5" spans="1:8">
      <c r="A450" s="10" t="s">
        <v>3404</v>
      </c>
      <c r="B450" s="10" t="s">
        <v>3404</v>
      </c>
      <c r="C450" s="11" t="s">
        <v>3632</v>
      </c>
      <c r="D450" s="11" t="s">
        <v>6387</v>
      </c>
      <c r="E450" s="11"/>
      <c r="F450" s="11" t="s">
        <v>6896</v>
      </c>
      <c r="G450" s="11" t="s">
        <v>3064</v>
      </c>
      <c r="H450" s="12">
        <v>4.188</v>
      </c>
    </row>
    <row r="451" ht="16.5" spans="1:8">
      <c r="A451" s="11" t="s">
        <v>3252</v>
      </c>
      <c r="B451" s="10" t="s">
        <v>6625</v>
      </c>
      <c r="C451" s="11" t="s">
        <v>3719</v>
      </c>
      <c r="D451" s="11" t="s">
        <v>3252</v>
      </c>
      <c r="E451" s="11" t="s">
        <v>6897</v>
      </c>
      <c r="F451" s="11" t="s">
        <v>6387</v>
      </c>
      <c r="G451" s="11" t="s">
        <v>623</v>
      </c>
      <c r="H451" s="12">
        <v>6.0177542373</v>
      </c>
    </row>
    <row r="452" ht="16.5" spans="1:8">
      <c r="A452" s="10" t="s">
        <v>6898</v>
      </c>
      <c r="B452" s="10" t="s">
        <v>6898</v>
      </c>
      <c r="C452" s="11" t="s">
        <v>6899</v>
      </c>
      <c r="D452" s="11" t="s">
        <v>6387</v>
      </c>
      <c r="E452" s="11"/>
      <c r="F452" s="11" t="s">
        <v>3556</v>
      </c>
      <c r="G452" s="11" t="s">
        <v>1151</v>
      </c>
      <c r="H452" s="12">
        <v>458.59</v>
      </c>
    </row>
    <row r="453" ht="16.5" spans="1:8">
      <c r="A453" s="10" t="s">
        <v>3312</v>
      </c>
      <c r="B453" s="10" t="s">
        <v>3312</v>
      </c>
      <c r="C453" s="11" t="s">
        <v>6842</v>
      </c>
      <c r="D453" s="11" t="s">
        <v>6387</v>
      </c>
      <c r="E453" s="11"/>
      <c r="F453" s="11" t="s">
        <v>3556</v>
      </c>
      <c r="G453" s="11" t="s">
        <v>3311</v>
      </c>
      <c r="H453" s="12">
        <v>5.96</v>
      </c>
    </row>
    <row r="454" ht="16.5" spans="1:8">
      <c r="A454" s="10" t="s">
        <v>3084</v>
      </c>
      <c r="B454" s="10" t="s">
        <v>3084</v>
      </c>
      <c r="C454" s="11" t="s">
        <v>3081</v>
      </c>
      <c r="D454" s="11" t="s">
        <v>6387</v>
      </c>
      <c r="E454" s="11"/>
      <c r="F454" s="11" t="s">
        <v>3556</v>
      </c>
      <c r="G454" s="11" t="s">
        <v>3082</v>
      </c>
      <c r="H454" s="12">
        <v>1206.5112406328</v>
      </c>
    </row>
    <row r="455" ht="16.5" spans="1:8">
      <c r="A455" s="10" t="s">
        <v>3314</v>
      </c>
      <c r="B455" s="10" t="s">
        <v>3314</v>
      </c>
      <c r="C455" s="11" t="s">
        <v>3677</v>
      </c>
      <c r="D455" s="11" t="s">
        <v>6387</v>
      </c>
      <c r="E455" s="11"/>
      <c r="F455" s="11" t="s">
        <v>3556</v>
      </c>
      <c r="G455" s="11" t="s">
        <v>3311</v>
      </c>
      <c r="H455" s="12">
        <v>5.69</v>
      </c>
    </row>
    <row r="456" ht="16.5" spans="1:8">
      <c r="A456" s="10" t="s">
        <v>3685</v>
      </c>
      <c r="B456" s="10" t="s">
        <v>3685</v>
      </c>
      <c r="C456" s="11" t="s">
        <v>3684</v>
      </c>
      <c r="D456" s="11" t="s">
        <v>6387</v>
      </c>
      <c r="E456" s="11"/>
      <c r="F456" s="11" t="s">
        <v>3556</v>
      </c>
      <c r="G456" s="11" t="s">
        <v>6838</v>
      </c>
      <c r="H456" s="12">
        <v>0.91</v>
      </c>
    </row>
    <row r="457" ht="16.5" spans="1:8">
      <c r="A457" s="10" t="s">
        <v>3442</v>
      </c>
      <c r="B457" s="10" t="s">
        <v>3442</v>
      </c>
      <c r="C457" s="11" t="s">
        <v>3712</v>
      </c>
      <c r="D457" s="11" t="s">
        <v>6387</v>
      </c>
      <c r="E457" s="11"/>
      <c r="F457" s="11" t="s">
        <v>3556</v>
      </c>
      <c r="G457" s="11" t="s">
        <v>1151</v>
      </c>
      <c r="H457" s="12">
        <v>125.3595238095</v>
      </c>
    </row>
    <row r="458" ht="16.5" spans="1:8">
      <c r="A458" s="10" t="s">
        <v>3499</v>
      </c>
      <c r="B458" s="10" t="s">
        <v>3499</v>
      </c>
      <c r="C458" s="11" t="s">
        <v>3575</v>
      </c>
      <c r="D458" s="11" t="s">
        <v>6387</v>
      </c>
      <c r="E458" s="11"/>
      <c r="F458" s="11" t="s">
        <v>6629</v>
      </c>
      <c r="G458" s="11" t="s">
        <v>1151</v>
      </c>
      <c r="H458" s="12">
        <v>65.3327366255</v>
      </c>
    </row>
    <row r="459" ht="16.5" spans="1:8">
      <c r="A459" s="10" t="s">
        <v>3290</v>
      </c>
      <c r="B459" s="10" t="s">
        <v>3290</v>
      </c>
      <c r="C459" s="11" t="s">
        <v>3289</v>
      </c>
      <c r="D459" s="11" t="s">
        <v>6387</v>
      </c>
      <c r="E459" s="11"/>
      <c r="F459" s="11" t="s">
        <v>3556</v>
      </c>
      <c r="G459" s="11" t="s">
        <v>3324</v>
      </c>
      <c r="H459" s="12">
        <v>0.19</v>
      </c>
    </row>
    <row r="460" ht="16.5" spans="1:8">
      <c r="A460" s="10" t="s">
        <v>3288</v>
      </c>
      <c r="B460" s="10" t="s">
        <v>3288</v>
      </c>
      <c r="C460" s="11" t="s">
        <v>3287</v>
      </c>
      <c r="D460" s="11" t="s">
        <v>6387</v>
      </c>
      <c r="E460" s="11"/>
      <c r="F460" s="11" t="s">
        <v>3556</v>
      </c>
      <c r="G460" s="11" t="s">
        <v>3324</v>
      </c>
      <c r="H460" s="12">
        <v>0.14</v>
      </c>
    </row>
    <row r="461" ht="16.5" spans="1:8">
      <c r="A461" s="10" t="s">
        <v>6663</v>
      </c>
      <c r="B461" s="10" t="s">
        <v>6663</v>
      </c>
      <c r="C461" s="11" t="s">
        <v>6664</v>
      </c>
      <c r="D461" s="11" t="s">
        <v>6387</v>
      </c>
      <c r="E461" s="11"/>
      <c r="F461" s="11" t="s">
        <v>3556</v>
      </c>
      <c r="G461" s="11" t="s">
        <v>305</v>
      </c>
      <c r="H461" s="12">
        <v>0.309364</v>
      </c>
    </row>
    <row r="462" ht="16.5" spans="1:8">
      <c r="A462" s="11" t="s">
        <v>6900</v>
      </c>
      <c r="B462" s="10" t="s">
        <v>6893</v>
      </c>
      <c r="C462" s="11" t="s">
        <v>6894</v>
      </c>
      <c r="D462" s="11" t="s">
        <v>6900</v>
      </c>
      <c r="E462" s="11" t="s">
        <v>6901</v>
      </c>
      <c r="F462" s="11" t="s">
        <v>6387</v>
      </c>
      <c r="G462" s="11" t="s">
        <v>623</v>
      </c>
      <c r="H462" s="12">
        <v>3.63956</v>
      </c>
    </row>
    <row r="463" ht="16.5" spans="1:8">
      <c r="A463" s="10" t="s">
        <v>6902</v>
      </c>
      <c r="B463" s="10" t="s">
        <v>6902</v>
      </c>
      <c r="C463" s="11" t="s">
        <v>6903</v>
      </c>
      <c r="D463" s="11" t="s">
        <v>6387</v>
      </c>
      <c r="E463" s="11"/>
      <c r="F463" s="11" t="s">
        <v>3556</v>
      </c>
      <c r="G463" s="11" t="s">
        <v>3064</v>
      </c>
      <c r="H463" s="12">
        <v>0.4186</v>
      </c>
    </row>
    <row r="464" ht="16.5" spans="1:8">
      <c r="A464" s="10" t="s">
        <v>6904</v>
      </c>
      <c r="B464" s="10" t="s">
        <v>6904</v>
      </c>
      <c r="C464" s="11" t="s">
        <v>6905</v>
      </c>
      <c r="D464" s="11" t="s">
        <v>6387</v>
      </c>
      <c r="E464" s="11"/>
      <c r="F464" s="11" t="s">
        <v>3556</v>
      </c>
      <c r="G464" s="11" t="s">
        <v>6906</v>
      </c>
      <c r="H464" s="12">
        <v>2654.9168</v>
      </c>
    </row>
    <row r="465" ht="16.5" spans="1:8">
      <c r="A465" s="10" t="s">
        <v>3084</v>
      </c>
      <c r="B465" s="10" t="s">
        <v>3084</v>
      </c>
      <c r="C465" s="11" t="s">
        <v>3081</v>
      </c>
      <c r="D465" s="11" t="s">
        <v>6387</v>
      </c>
      <c r="E465" s="11"/>
      <c r="F465" s="11" t="s">
        <v>3556</v>
      </c>
      <c r="G465" s="11" t="s">
        <v>3082</v>
      </c>
      <c r="H465" s="12">
        <v>1216.5216304076</v>
      </c>
    </row>
    <row r="466" ht="16.5" spans="1:8">
      <c r="A466" s="10" t="s">
        <v>6907</v>
      </c>
      <c r="B466" s="10" t="s">
        <v>6907</v>
      </c>
      <c r="C466" s="11" t="s">
        <v>6908</v>
      </c>
      <c r="D466" s="11" t="s">
        <v>6387</v>
      </c>
      <c r="E466" s="11"/>
      <c r="F466" s="11" t="s">
        <v>3556</v>
      </c>
      <c r="G466" s="11" t="s">
        <v>3064</v>
      </c>
      <c r="H466" s="12">
        <v>0.8623021077</v>
      </c>
    </row>
    <row r="467" ht="16.5" spans="1:8">
      <c r="A467" s="10" t="s">
        <v>3442</v>
      </c>
      <c r="B467" s="10" t="s">
        <v>3442</v>
      </c>
      <c r="C467" s="11" t="s">
        <v>3712</v>
      </c>
      <c r="D467" s="11" t="s">
        <v>6387</v>
      </c>
      <c r="E467" s="11"/>
      <c r="F467" s="11" t="s">
        <v>3556</v>
      </c>
      <c r="G467" s="11" t="s">
        <v>1151</v>
      </c>
      <c r="H467" s="12">
        <v>125.3596</v>
      </c>
    </row>
    <row r="468" ht="16.5" spans="1:8">
      <c r="A468" s="10" t="s">
        <v>6672</v>
      </c>
      <c r="B468" s="10" t="s">
        <v>6672</v>
      </c>
      <c r="C468" s="11" t="s">
        <v>6673</v>
      </c>
      <c r="D468" s="11" t="s">
        <v>6387</v>
      </c>
      <c r="E468" s="11"/>
      <c r="F468" s="11" t="s">
        <v>6614</v>
      </c>
      <c r="G468" s="11" t="s">
        <v>3082</v>
      </c>
      <c r="H468" s="12">
        <v>1320.6888888889</v>
      </c>
    </row>
    <row r="469" ht="16.5" spans="1:8">
      <c r="A469" s="10" t="s">
        <v>6909</v>
      </c>
      <c r="B469" s="10" t="s">
        <v>6909</v>
      </c>
      <c r="C469" s="11" t="s">
        <v>6910</v>
      </c>
      <c r="D469" s="11" t="s">
        <v>6387</v>
      </c>
      <c r="E469" s="11"/>
      <c r="F469" s="11" t="s">
        <v>3556</v>
      </c>
      <c r="G469" s="11" t="s">
        <v>484</v>
      </c>
      <c r="H469" s="12">
        <v>3.0769</v>
      </c>
    </row>
    <row r="470" ht="16.5" spans="1:8">
      <c r="A470" s="10" t="s">
        <v>6911</v>
      </c>
      <c r="B470" s="10" t="s">
        <v>6911</v>
      </c>
      <c r="C470" s="11" t="s">
        <v>6912</v>
      </c>
      <c r="D470" s="11" t="s">
        <v>6387</v>
      </c>
      <c r="E470" s="11"/>
      <c r="F470" s="11" t="s">
        <v>3556</v>
      </c>
      <c r="G470" s="11" t="s">
        <v>305</v>
      </c>
      <c r="H470" s="12">
        <v>76.068375</v>
      </c>
    </row>
    <row r="471" ht="16.5" spans="1:8">
      <c r="A471" s="10" t="s">
        <v>3355</v>
      </c>
      <c r="B471" s="10" t="s">
        <v>3355</v>
      </c>
      <c r="C471" s="11" t="s">
        <v>6639</v>
      </c>
      <c r="D471" s="11" t="s">
        <v>6387</v>
      </c>
      <c r="E471" s="11"/>
      <c r="F471" s="11" t="s">
        <v>3556</v>
      </c>
      <c r="G471" s="11" t="s">
        <v>305</v>
      </c>
      <c r="H471" s="12">
        <v>0.042735</v>
      </c>
    </row>
    <row r="472" s="2" customFormat="1" spans="1:8">
      <c r="A472" s="15" t="s">
        <v>6913</v>
      </c>
      <c r="B472" s="16" t="s">
        <v>6913</v>
      </c>
      <c r="C472" s="17" t="s">
        <v>6914</v>
      </c>
      <c r="D472" s="18"/>
      <c r="E472" s="18"/>
      <c r="F472" s="19" t="s">
        <v>6614</v>
      </c>
      <c r="G472" s="16" t="s">
        <v>3082</v>
      </c>
      <c r="H472" s="20">
        <v>6452.9</v>
      </c>
    </row>
    <row r="473" s="2" customFormat="1" spans="1:8">
      <c r="A473" s="18" t="s">
        <v>3242</v>
      </c>
      <c r="B473" s="18" t="s">
        <v>3242</v>
      </c>
      <c r="C473" s="18" t="s">
        <v>6915</v>
      </c>
      <c r="D473" s="18"/>
      <c r="E473" s="18"/>
      <c r="F473" s="18"/>
      <c r="G473" s="18" t="s">
        <v>3064</v>
      </c>
      <c r="H473" s="20">
        <v>1.66</v>
      </c>
    </row>
    <row r="474" s="2" customFormat="1" spans="1:8">
      <c r="A474" s="21" t="s">
        <v>3257</v>
      </c>
      <c r="B474" s="21" t="s">
        <v>3257</v>
      </c>
      <c r="C474" s="22" t="s">
        <v>3256</v>
      </c>
      <c r="D474" s="18"/>
      <c r="E474" s="18"/>
      <c r="F474" s="18"/>
      <c r="G474" s="21" t="s">
        <v>623</v>
      </c>
      <c r="H474" s="20">
        <v>170</v>
      </c>
    </row>
    <row r="475" s="2" customFormat="1" spans="1:8">
      <c r="A475" s="23" t="s">
        <v>3565</v>
      </c>
      <c r="B475" s="23" t="s">
        <v>3565</v>
      </c>
      <c r="C475" s="21" t="s">
        <v>3564</v>
      </c>
      <c r="D475" s="18"/>
      <c r="E475" s="18"/>
      <c r="F475" s="18"/>
      <c r="G475" s="21" t="s">
        <v>623</v>
      </c>
      <c r="H475" s="24">
        <v>170.94</v>
      </c>
    </row>
    <row r="476" s="2" customFormat="1" spans="1:8">
      <c r="A476" s="25" t="s">
        <v>6916</v>
      </c>
      <c r="B476" s="25" t="s">
        <v>6916</v>
      </c>
      <c r="C476" s="21" t="s">
        <v>6917</v>
      </c>
      <c r="D476" s="18"/>
      <c r="E476" s="18"/>
      <c r="F476" s="18"/>
      <c r="G476" s="21" t="s">
        <v>623</v>
      </c>
      <c r="H476" s="20">
        <v>350</v>
      </c>
    </row>
    <row r="477" s="2" customFormat="1" spans="1:8">
      <c r="A477" s="26" t="s">
        <v>3260</v>
      </c>
      <c r="B477" s="26" t="s">
        <v>3260</v>
      </c>
      <c r="C477" s="21" t="s">
        <v>6918</v>
      </c>
      <c r="D477" s="18"/>
      <c r="E477" s="18"/>
      <c r="F477" s="18"/>
      <c r="G477" s="21" t="s">
        <v>623</v>
      </c>
      <c r="H477" s="20">
        <v>288</v>
      </c>
    </row>
    <row r="478" s="2" customFormat="1" spans="1:8">
      <c r="A478" s="23" t="s">
        <v>6919</v>
      </c>
      <c r="B478" s="23" t="s">
        <v>6919</v>
      </c>
      <c r="C478" s="21" t="s">
        <v>6920</v>
      </c>
      <c r="D478" s="18"/>
      <c r="E478" s="18"/>
      <c r="F478" s="18"/>
      <c r="G478" s="21" t="s">
        <v>623</v>
      </c>
      <c r="H478" s="20">
        <v>388</v>
      </c>
    </row>
    <row r="479" s="2" customFormat="1" spans="1:8">
      <c r="A479" s="27" t="s">
        <v>3272</v>
      </c>
      <c r="B479" s="27" t="s">
        <v>3272</v>
      </c>
      <c r="C479" s="27" t="s">
        <v>6921</v>
      </c>
      <c r="D479" s="18"/>
      <c r="E479" s="18"/>
      <c r="F479" s="18"/>
      <c r="G479" s="21" t="s">
        <v>305</v>
      </c>
      <c r="H479" s="20">
        <v>1120</v>
      </c>
    </row>
    <row r="480" s="3" customFormat="1" spans="1:8">
      <c r="A480" s="27" t="s">
        <v>3274</v>
      </c>
      <c r="B480" s="27" t="s">
        <v>3274</v>
      </c>
      <c r="C480" s="27" t="s">
        <v>6922</v>
      </c>
      <c r="D480" s="28"/>
      <c r="E480" s="28"/>
      <c r="F480" s="28"/>
      <c r="G480" s="27" t="s">
        <v>305</v>
      </c>
      <c r="H480" s="20">
        <v>1260</v>
      </c>
    </row>
    <row r="481" s="3" customFormat="1" spans="1:8">
      <c r="A481" s="21" t="s">
        <v>3277</v>
      </c>
      <c r="B481" s="21" t="s">
        <v>3277</v>
      </c>
      <c r="C481" s="21" t="s">
        <v>6923</v>
      </c>
      <c r="D481" s="28"/>
      <c r="E481" s="28"/>
      <c r="F481" s="28"/>
      <c r="G481" s="21" t="s">
        <v>305</v>
      </c>
      <c r="H481" s="29">
        <v>17.41</v>
      </c>
    </row>
    <row r="482" s="3" customFormat="1" spans="1:8">
      <c r="A482" s="21" t="s">
        <v>3416</v>
      </c>
      <c r="B482" s="21" t="s">
        <v>3416</v>
      </c>
      <c r="C482" s="21" t="s">
        <v>6924</v>
      </c>
      <c r="D482" s="28"/>
      <c r="E482" s="28"/>
      <c r="F482" s="28"/>
      <c r="G482" s="21" t="s">
        <v>3064</v>
      </c>
      <c r="H482" s="20">
        <v>19.23</v>
      </c>
    </row>
    <row r="483" s="3" customFormat="1" spans="1:8">
      <c r="A483" s="21" t="s">
        <v>3418</v>
      </c>
      <c r="B483" s="21" t="s">
        <v>3418</v>
      </c>
      <c r="C483" s="21" t="s">
        <v>3674</v>
      </c>
      <c r="D483" s="28"/>
      <c r="E483" s="28"/>
      <c r="F483" s="28"/>
      <c r="G483" s="21" t="s">
        <v>3064</v>
      </c>
      <c r="H483" s="20">
        <v>45.84</v>
      </c>
    </row>
    <row r="484" s="3" customFormat="1" spans="1:8">
      <c r="A484" s="21" t="s">
        <v>3422</v>
      </c>
      <c r="B484" s="21" t="s">
        <v>3422</v>
      </c>
      <c r="C484" s="21" t="s">
        <v>6925</v>
      </c>
      <c r="D484" s="28"/>
      <c r="E484" s="28"/>
      <c r="F484" s="28"/>
      <c r="G484" s="21" t="s">
        <v>305</v>
      </c>
      <c r="H484" s="20">
        <v>7.5</v>
      </c>
    </row>
    <row r="485" s="3" customFormat="1" spans="1:8">
      <c r="A485" s="21" t="s">
        <v>3424</v>
      </c>
      <c r="B485" s="21" t="s">
        <v>3424</v>
      </c>
      <c r="C485" s="21" t="s">
        <v>3676</v>
      </c>
      <c r="D485" s="28"/>
      <c r="E485" s="28"/>
      <c r="F485" s="28"/>
      <c r="G485" s="21" t="s">
        <v>305</v>
      </c>
      <c r="H485" s="20">
        <v>28</v>
      </c>
    </row>
    <row r="486" s="3" customFormat="1" spans="1:8">
      <c r="A486" s="21" t="s">
        <v>3430</v>
      </c>
      <c r="B486" s="21" t="s">
        <v>3430</v>
      </c>
      <c r="C486" s="21" t="s">
        <v>3426</v>
      </c>
      <c r="D486" s="28"/>
      <c r="E486" s="28"/>
      <c r="F486" s="30" t="s">
        <v>3429</v>
      </c>
      <c r="G486" s="21" t="s">
        <v>1151</v>
      </c>
      <c r="H486" s="20">
        <v>720</v>
      </c>
    </row>
    <row r="487" s="3" customFormat="1" spans="1:8">
      <c r="A487" s="21" t="s">
        <v>3432</v>
      </c>
      <c r="B487" s="21" t="s">
        <v>3432</v>
      </c>
      <c r="C487" s="31" t="s">
        <v>3426</v>
      </c>
      <c r="D487" s="28"/>
      <c r="E487" s="28"/>
      <c r="F487" s="28"/>
      <c r="G487" s="21" t="s">
        <v>305</v>
      </c>
      <c r="H487" s="20">
        <v>1370</v>
      </c>
    </row>
    <row r="488" s="3" customFormat="1" spans="1:8">
      <c r="A488" s="21" t="s">
        <v>3479</v>
      </c>
      <c r="B488" s="21" t="s">
        <v>3479</v>
      </c>
      <c r="C488" s="31" t="s">
        <v>6926</v>
      </c>
      <c r="D488" s="28"/>
      <c r="E488" s="28"/>
      <c r="F488" s="28"/>
      <c r="G488" s="31" t="s">
        <v>1151</v>
      </c>
      <c r="H488" s="20">
        <v>281.05</v>
      </c>
    </row>
    <row r="489" s="3" customFormat="1" spans="1:8">
      <c r="A489" s="21" t="s">
        <v>3484</v>
      </c>
      <c r="B489" s="21" t="s">
        <v>3484</v>
      </c>
      <c r="C489" s="21" t="s">
        <v>3480</v>
      </c>
      <c r="D489" s="28"/>
      <c r="E489" s="28"/>
      <c r="F489" s="30" t="s">
        <v>3483</v>
      </c>
      <c r="G489" s="21" t="s">
        <v>484</v>
      </c>
      <c r="H489" s="20">
        <v>1173</v>
      </c>
    </row>
    <row r="490" s="3" customFormat="1" spans="1:8">
      <c r="A490" s="21" t="s">
        <v>3487</v>
      </c>
      <c r="B490" s="21" t="s">
        <v>3487</v>
      </c>
      <c r="C490" s="21" t="s">
        <v>6927</v>
      </c>
      <c r="D490" s="28"/>
      <c r="E490" s="28"/>
      <c r="F490" s="28"/>
      <c r="G490" s="21" t="s">
        <v>1151</v>
      </c>
      <c r="H490" s="20">
        <v>293</v>
      </c>
    </row>
    <row r="491" s="3" customFormat="1" spans="1:8">
      <c r="A491" s="23" t="s">
        <v>3490</v>
      </c>
      <c r="B491" s="23" t="s">
        <v>3490</v>
      </c>
      <c r="C491" s="21" t="s">
        <v>6928</v>
      </c>
      <c r="D491" s="28"/>
      <c r="E491" s="28"/>
      <c r="F491" s="28"/>
      <c r="G491" s="21" t="s">
        <v>1151</v>
      </c>
      <c r="H491" s="20">
        <v>818</v>
      </c>
    </row>
    <row r="492" s="3" customFormat="1" spans="1:8">
      <c r="A492" s="23" t="s">
        <v>3527</v>
      </c>
      <c r="B492" s="23" t="s">
        <v>3527</v>
      </c>
      <c r="C492" s="21" t="s">
        <v>6929</v>
      </c>
      <c r="D492" s="28"/>
      <c r="E492" s="28"/>
      <c r="F492" s="28"/>
      <c r="G492" s="21" t="s">
        <v>1843</v>
      </c>
      <c r="H492" s="20">
        <v>200.83</v>
      </c>
    </row>
    <row r="493" s="3" customFormat="1" spans="1:8">
      <c r="A493" s="23" t="s">
        <v>3530</v>
      </c>
      <c r="B493" s="23" t="s">
        <v>3530</v>
      </c>
      <c r="C493" s="31" t="s">
        <v>3707</v>
      </c>
      <c r="D493" s="28"/>
      <c r="E493" s="28"/>
      <c r="F493" s="28"/>
      <c r="G493" s="21" t="s">
        <v>1843</v>
      </c>
      <c r="H493" s="20">
        <v>122.01</v>
      </c>
    </row>
    <row r="494" s="3" customFormat="1" spans="1:8">
      <c r="A494" s="21" t="s">
        <v>3545</v>
      </c>
      <c r="B494" s="21" t="s">
        <v>3545</v>
      </c>
      <c r="C494" s="21" t="s">
        <v>6930</v>
      </c>
      <c r="D494" s="28"/>
      <c r="E494" s="28"/>
      <c r="F494" s="30" t="s">
        <v>6931</v>
      </c>
      <c r="G494" s="21" t="s">
        <v>921</v>
      </c>
      <c r="H494" s="24">
        <v>3782.88</v>
      </c>
    </row>
    <row r="495" s="3" customFormat="1" spans="1:8">
      <c r="A495" s="21" t="s">
        <v>3554</v>
      </c>
      <c r="B495" s="21" t="s">
        <v>3554</v>
      </c>
      <c r="C495" s="21" t="s">
        <v>6932</v>
      </c>
      <c r="D495" s="28"/>
      <c r="E495" s="28"/>
      <c r="F495" s="28"/>
      <c r="G495" s="21" t="s">
        <v>623</v>
      </c>
      <c r="H495" s="20">
        <v>0.5</v>
      </c>
    </row>
    <row r="496" s="3" customFormat="1" spans="1:8">
      <c r="A496" s="28"/>
      <c r="B496" s="28"/>
      <c r="C496" s="28"/>
      <c r="D496" s="28"/>
      <c r="E496" s="28"/>
      <c r="F496" s="28"/>
      <c r="G496" s="28"/>
      <c r="H496" s="32"/>
    </row>
    <row r="497" s="3" customFormat="1" spans="1:8">
      <c r="A497" s="28"/>
      <c r="B497" s="28"/>
      <c r="C497" s="28"/>
      <c r="D497" s="28"/>
      <c r="E497" s="28"/>
      <c r="F497" s="28"/>
      <c r="G497" s="28"/>
      <c r="H497" s="32"/>
    </row>
    <row r="498" s="3" customFormat="1" spans="1:8">
      <c r="A498" s="28"/>
      <c r="B498" s="28"/>
      <c r="C498" s="28"/>
      <c r="D498" s="28"/>
      <c r="E498" s="28"/>
      <c r="F498" s="28"/>
      <c r="G498" s="28"/>
      <c r="H498" s="32"/>
    </row>
    <row r="499" s="3" customFormat="1" spans="1:8">
      <c r="A499" s="28"/>
      <c r="B499" s="28"/>
      <c r="C499" s="28"/>
      <c r="D499" s="28"/>
      <c r="E499" s="28"/>
      <c r="F499" s="28"/>
      <c r="G499" s="28"/>
      <c r="H499" s="32"/>
    </row>
    <row r="500" s="3" customFormat="1" spans="1:8">
      <c r="A500" s="28"/>
      <c r="B500" s="28"/>
      <c r="C500" s="28"/>
      <c r="D500" s="28"/>
      <c r="E500" s="28"/>
      <c r="F500" s="28"/>
      <c r="G500" s="28"/>
      <c r="H500" s="32"/>
    </row>
    <row r="501" s="3" customFormat="1" spans="1:8">
      <c r="A501" s="28"/>
      <c r="B501" s="28"/>
      <c r="C501" s="28"/>
      <c r="D501" s="28"/>
      <c r="E501" s="28"/>
      <c r="F501" s="28"/>
      <c r="G501" s="28"/>
      <c r="H501" s="32"/>
    </row>
    <row r="502" s="3" customFormat="1" spans="1:8">
      <c r="A502" s="28"/>
      <c r="B502" s="28"/>
      <c r="C502" s="28"/>
      <c r="D502" s="28"/>
      <c r="E502" s="28"/>
      <c r="F502" s="28"/>
      <c r="G502" s="28"/>
      <c r="H502" s="32"/>
    </row>
    <row r="503" s="3" customFormat="1" spans="1:8">
      <c r="A503" s="28"/>
      <c r="B503" s="28"/>
      <c r="C503" s="28"/>
      <c r="D503" s="28"/>
      <c r="E503" s="28"/>
      <c r="F503" s="28"/>
      <c r="G503" s="28"/>
      <c r="H503" s="32"/>
    </row>
    <row r="504" s="3" customFormat="1" spans="1:8">
      <c r="A504" s="28"/>
      <c r="B504" s="28"/>
      <c r="C504" s="28"/>
      <c r="D504" s="28"/>
      <c r="E504" s="28"/>
      <c r="F504" s="28"/>
      <c r="G504" s="28"/>
      <c r="H504" s="32"/>
    </row>
    <row r="505" s="3" customFormat="1" spans="8:8">
      <c r="H505" s="33"/>
    </row>
    <row r="506" s="3" customFormat="1" spans="8:8">
      <c r="H506" s="33"/>
    </row>
  </sheetData>
  <conditionalFormatting sqref="B1:B471">
    <cfRule type="duplicateValues" dxfId="0" priority="2"/>
  </conditionalFormatting>
  <conditionalFormatting sqref="A2:A121 A123:A138 A140:A141 A144:A228 A231 A236:A251 A255:A261 A263:A266 A268:A283 A287:A288 A290:A294 A296 A298:A300 A302:A306 A308:A309 A311:A317 A319:A321 A324 A326:A333 A336:A343 A348:A355 A358:A363 A366:A367 A369 A371:A374 A376:A377 A382:A384 A387:A391 A393 A395:A397 A399:A408 A410:A414 A419:A423 A425:A439 A441:A447 A450 A452:A461 A463:A471">
    <cfRule type="duplicateValues" dxfId="0" priority="1"/>
  </conditionalFormatting>
  <dataValidations count="1">
    <dataValidation showInputMessage="1" showErrorMessage="1" sqref="F472 F486 F489 F494"/>
  </dataValidations>
  <pageMargins left="0.699305555555556" right="0.699305555555556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K16" sqref="K16"/>
    </sheetView>
  </sheetViews>
  <sheetFormatPr defaultColWidth="9" defaultRowHeight="18" customHeight="1"/>
  <cols>
    <col min="1" max="1" width="4.25" style="200" customWidth="1"/>
    <col min="2" max="2" width="8.75" style="200" customWidth="1"/>
    <col min="3" max="3" width="16.75" style="200" customWidth="1"/>
    <col min="4" max="4" width="7.2" style="200" customWidth="1"/>
    <col min="5" max="6" width="8.75" style="200" customWidth="1"/>
    <col min="7" max="7" width="11" style="200" customWidth="1"/>
    <col min="8" max="8" width="8.75" style="200" customWidth="1"/>
    <col min="9" max="9" width="5" style="200" customWidth="1"/>
    <col min="10" max="10" width="14.0083333333333" style="200" customWidth="1"/>
    <col min="11" max="11" width="8.75" style="200" customWidth="1"/>
    <col min="12" max="12" width="10.3833333333333" style="200" customWidth="1"/>
    <col min="13" max="13" width="8.75" style="200" customWidth="1"/>
    <col min="14" max="16384" width="9" style="200"/>
  </cols>
  <sheetData>
    <row r="1" ht="36" customHeight="1" spans="1:13">
      <c r="A1" s="167" t="s">
        <v>60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="163" customFormat="1" customHeight="1" spans="1:13">
      <c r="A2" s="168" t="str">
        <f>ASC(综合信息表!C3)</f>
        <v>建设项目名称: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="164" customFormat="1" customHeight="1" spans="1:13">
      <c r="A3" s="325" t="str">
        <f>ASC(综合信息表!C4)</f>
        <v>单项工程名称:2023年景德镇电信乐平水利枢纽工程建设杆线迁改工程</v>
      </c>
      <c r="B3" s="325"/>
      <c r="C3" s="325"/>
      <c r="D3" s="325"/>
      <c r="E3" s="170"/>
      <c r="F3" s="164" t="str">
        <f>ASC(综合信息表!C6)</f>
        <v>建设单位名称:中国电信股份有限公司景德镇分公司</v>
      </c>
      <c r="K3" s="173" t="str">
        <f>ASC(综合信息表!G4)</f>
        <v>表格编号:TXL-1</v>
      </c>
      <c r="L3" s="187"/>
      <c r="M3" s="187" t="s">
        <v>21</v>
      </c>
    </row>
    <row r="4" s="164" customFormat="1" ht="36" customHeight="1" spans="1:13">
      <c r="A4" s="467" t="s">
        <v>61</v>
      </c>
      <c r="B4" s="467" t="s">
        <v>8</v>
      </c>
      <c r="C4" s="467" t="s">
        <v>62</v>
      </c>
      <c r="D4" s="467" t="s">
        <v>63</v>
      </c>
      <c r="E4" s="467" t="s">
        <v>64</v>
      </c>
      <c r="F4" s="467" t="s">
        <v>65</v>
      </c>
      <c r="G4" s="467" t="s">
        <v>66</v>
      </c>
      <c r="H4" s="467" t="s">
        <v>67</v>
      </c>
      <c r="I4" s="467" t="s">
        <v>68</v>
      </c>
      <c r="J4" s="483" t="s">
        <v>69</v>
      </c>
      <c r="K4" s="484"/>
      <c r="L4" s="484"/>
      <c r="M4" s="485"/>
    </row>
    <row r="5" s="164" customFormat="1" ht="25" customHeight="1" spans="1:13">
      <c r="A5" s="467"/>
      <c r="B5" s="467"/>
      <c r="C5" s="467"/>
      <c r="D5" s="467" t="s">
        <v>70</v>
      </c>
      <c r="E5" s="467"/>
      <c r="F5" s="467"/>
      <c r="G5" s="467"/>
      <c r="H5" s="467"/>
      <c r="I5" s="467"/>
      <c r="J5" s="467" t="s">
        <v>71</v>
      </c>
      <c r="K5" s="467" t="s">
        <v>72</v>
      </c>
      <c r="L5" s="467" t="s">
        <v>73</v>
      </c>
      <c r="M5" s="467" t="s">
        <v>74</v>
      </c>
    </row>
    <row r="6" s="164" customFormat="1" customHeight="1" spans="1:13">
      <c r="A6" s="467" t="s">
        <v>75</v>
      </c>
      <c r="B6" s="467" t="s">
        <v>76</v>
      </c>
      <c r="C6" s="467" t="s">
        <v>77</v>
      </c>
      <c r="D6" s="467" t="s">
        <v>78</v>
      </c>
      <c r="E6" s="467" t="s">
        <v>79</v>
      </c>
      <c r="F6" s="467" t="s">
        <v>80</v>
      </c>
      <c r="G6" s="467" t="s">
        <v>81</v>
      </c>
      <c r="H6" s="467" t="s">
        <v>82</v>
      </c>
      <c r="I6" s="467" t="s">
        <v>83</v>
      </c>
      <c r="J6" s="467" t="s">
        <v>84</v>
      </c>
      <c r="K6" s="467" t="s">
        <v>85</v>
      </c>
      <c r="L6" s="467" t="s">
        <v>86</v>
      </c>
      <c r="M6" s="467" t="s">
        <v>87</v>
      </c>
    </row>
    <row r="7" s="164" customFormat="1" customHeight="1" spans="1:13">
      <c r="A7" s="467">
        <v>1</v>
      </c>
      <c r="B7" s="467"/>
      <c r="C7" s="467" t="s">
        <v>66</v>
      </c>
      <c r="D7" s="467"/>
      <c r="E7" s="467"/>
      <c r="F7" s="467"/>
      <c r="G7" s="481">
        <f>表二!D7</f>
        <v>100014.500808032</v>
      </c>
      <c r="H7" s="467"/>
      <c r="I7" s="467"/>
      <c r="J7" s="481">
        <f>G7</f>
        <v>100014.500808032</v>
      </c>
      <c r="K7" s="481">
        <v>0</v>
      </c>
      <c r="L7" s="481">
        <f>J7+K7</f>
        <v>100014.500808032</v>
      </c>
      <c r="M7" s="467"/>
    </row>
    <row r="8" s="164" customFormat="1" customHeight="1" spans="1:13">
      <c r="A8" s="467"/>
      <c r="B8" s="467"/>
      <c r="C8" s="467" t="s">
        <v>88</v>
      </c>
      <c r="D8" s="467"/>
      <c r="E8" s="467"/>
      <c r="F8" s="467"/>
      <c r="G8" s="481"/>
      <c r="H8" s="481">
        <f>表五甲!D21</f>
        <v>2000.29001616064</v>
      </c>
      <c r="I8" s="481"/>
      <c r="J8" s="481">
        <f>表五甲!D21</f>
        <v>2000.29001616064</v>
      </c>
      <c r="K8" s="481">
        <f>表五甲!E21</f>
        <v>0</v>
      </c>
      <c r="L8" s="481">
        <f>J8+K8</f>
        <v>2000.29001616064</v>
      </c>
      <c r="M8" s="467"/>
    </row>
    <row r="9" s="164" customFormat="1" customHeight="1" spans="1:13">
      <c r="A9" s="467">
        <v>2</v>
      </c>
      <c r="B9" s="467"/>
      <c r="C9" s="467" t="s">
        <v>89</v>
      </c>
      <c r="D9" s="467"/>
      <c r="E9" s="467"/>
      <c r="F9" s="467"/>
      <c r="G9" s="481">
        <f>G7</f>
        <v>100014.500808032</v>
      </c>
      <c r="H9" s="481">
        <f>H8</f>
        <v>2000.29001616064</v>
      </c>
      <c r="I9" s="467"/>
      <c r="J9" s="481">
        <f>J7+J8</f>
        <v>102014.790824193</v>
      </c>
      <c r="K9" s="481">
        <f t="shared" ref="K9:L9" si="0">K7+K8</f>
        <v>0</v>
      </c>
      <c r="L9" s="481">
        <f t="shared" si="0"/>
        <v>102014.790824193</v>
      </c>
      <c r="M9" s="467"/>
    </row>
    <row r="10" s="164" customFormat="1" customHeight="1" spans="1:13">
      <c r="A10" s="467">
        <v>3</v>
      </c>
      <c r="B10" s="467"/>
      <c r="C10" s="467" t="s">
        <v>68</v>
      </c>
      <c r="D10" s="467"/>
      <c r="E10" s="467"/>
      <c r="F10" s="467"/>
      <c r="G10" s="467"/>
      <c r="H10" s="467"/>
      <c r="I10" s="481"/>
      <c r="J10" s="481"/>
      <c r="K10" s="481"/>
      <c r="L10" s="481"/>
      <c r="M10" s="467"/>
    </row>
    <row r="11" s="164" customFormat="1" customHeight="1" spans="1:13">
      <c r="A11" s="467">
        <v>4</v>
      </c>
      <c r="B11" s="467"/>
      <c r="C11" s="467" t="s">
        <v>90</v>
      </c>
      <c r="D11" s="467"/>
      <c r="E11" s="467"/>
      <c r="F11" s="467"/>
      <c r="G11" s="467"/>
      <c r="H11" s="467"/>
      <c r="I11" s="481"/>
      <c r="J11" s="170"/>
      <c r="K11" s="467"/>
      <c r="L11" s="467"/>
      <c r="M11" s="467"/>
    </row>
    <row r="12" s="164" customFormat="1" customHeight="1" spans="1:13">
      <c r="A12" s="467">
        <v>5</v>
      </c>
      <c r="B12" s="467"/>
      <c r="C12" s="467" t="s">
        <v>58</v>
      </c>
      <c r="D12" s="467"/>
      <c r="E12" s="467"/>
      <c r="F12" s="467"/>
      <c r="G12" s="467"/>
      <c r="H12" s="467"/>
      <c r="I12" s="467"/>
      <c r="J12" s="481">
        <f>SUM(J9:J11)</f>
        <v>102014.790824193</v>
      </c>
      <c r="K12" s="481">
        <f t="shared" ref="K12:L12" si="1">SUM(K9:K11)</f>
        <v>0</v>
      </c>
      <c r="L12" s="481">
        <f t="shared" si="1"/>
        <v>102014.790824193</v>
      </c>
      <c r="M12" s="467"/>
    </row>
    <row r="13" s="164" customFormat="1" customHeight="1" spans="1:13">
      <c r="A13" s="467">
        <v>6</v>
      </c>
      <c r="B13" s="467"/>
      <c r="C13" s="467" t="s">
        <v>91</v>
      </c>
      <c r="D13" s="467"/>
      <c r="E13" s="467"/>
      <c r="F13" s="467"/>
      <c r="G13" s="467"/>
      <c r="H13" s="467"/>
      <c r="I13" s="467"/>
      <c r="J13" s="467"/>
      <c r="K13" s="467"/>
      <c r="L13" s="467"/>
      <c r="M13" s="467"/>
    </row>
    <row r="14" s="164" customFormat="1" customHeight="1" spans="1:13">
      <c r="A14" s="467">
        <v>7</v>
      </c>
      <c r="B14" s="467"/>
      <c r="C14" s="467"/>
      <c r="D14" s="467"/>
      <c r="E14" s="467"/>
      <c r="F14" s="467"/>
      <c r="G14" s="467"/>
      <c r="H14" s="467"/>
      <c r="I14" s="467"/>
      <c r="J14" s="467"/>
      <c r="K14" s="467"/>
      <c r="L14" s="467"/>
      <c r="M14" s="467"/>
    </row>
    <row r="15" s="164" customFormat="1" customHeight="1" spans="1:13">
      <c r="A15" s="467">
        <v>8</v>
      </c>
      <c r="B15" s="467"/>
      <c r="C15" s="467"/>
      <c r="D15" s="467"/>
      <c r="E15" s="467"/>
      <c r="F15" s="467"/>
      <c r="G15" s="467"/>
      <c r="H15" s="467"/>
      <c r="I15" s="467"/>
      <c r="J15" s="467"/>
      <c r="K15" s="467"/>
      <c r="L15" s="467"/>
      <c r="M15" s="467"/>
    </row>
    <row r="16" s="164" customFormat="1" customHeight="1" spans="1:13">
      <c r="A16" s="467">
        <v>9</v>
      </c>
      <c r="B16" s="467"/>
      <c r="C16" s="467"/>
      <c r="D16" s="467"/>
      <c r="E16" s="467"/>
      <c r="F16" s="467"/>
      <c r="G16" s="467"/>
      <c r="H16" s="467"/>
      <c r="I16" s="467"/>
      <c r="J16" s="467"/>
      <c r="K16" s="467"/>
      <c r="L16" s="467"/>
      <c r="M16" s="467"/>
    </row>
    <row r="17" s="164" customFormat="1" customHeight="1" spans="1:13">
      <c r="A17" s="467">
        <v>10</v>
      </c>
      <c r="B17" s="467"/>
      <c r="C17" s="467"/>
      <c r="D17" s="467"/>
      <c r="E17" s="467"/>
      <c r="F17" s="467"/>
      <c r="G17" s="467"/>
      <c r="H17" s="467"/>
      <c r="I17" s="467"/>
      <c r="J17" s="467"/>
      <c r="K17" s="467"/>
      <c r="L17" s="467"/>
      <c r="M17" s="467"/>
    </row>
    <row r="18" s="164" customFormat="1" customHeight="1" spans="1:13">
      <c r="A18" s="467">
        <v>11</v>
      </c>
      <c r="B18" s="467"/>
      <c r="C18" s="467"/>
      <c r="D18" s="467"/>
      <c r="E18" s="467"/>
      <c r="F18" s="467"/>
      <c r="G18" s="467"/>
      <c r="H18" s="467"/>
      <c r="I18" s="467"/>
      <c r="J18" s="467"/>
      <c r="K18" s="467"/>
      <c r="L18" s="467"/>
      <c r="M18" s="467"/>
    </row>
    <row r="19" s="164" customFormat="1" customHeight="1" spans="1:13">
      <c r="A19" s="467">
        <v>12</v>
      </c>
      <c r="B19" s="467"/>
      <c r="C19" s="467"/>
      <c r="D19" s="467"/>
      <c r="E19" s="467"/>
      <c r="F19" s="467"/>
      <c r="G19" s="467"/>
      <c r="H19" s="467"/>
      <c r="I19" s="467"/>
      <c r="J19" s="467"/>
      <c r="K19" s="467"/>
      <c r="L19" s="467"/>
      <c r="M19" s="467"/>
    </row>
    <row r="20" s="164" customFormat="1" customHeight="1" spans="1:13">
      <c r="A20" s="467">
        <v>13</v>
      </c>
      <c r="B20" s="467"/>
      <c r="C20" s="467"/>
      <c r="D20" s="467"/>
      <c r="E20" s="467"/>
      <c r="F20" s="467"/>
      <c r="G20" s="467"/>
      <c r="H20" s="467"/>
      <c r="I20" s="467"/>
      <c r="J20" s="481"/>
      <c r="K20" s="467"/>
      <c r="L20" s="467"/>
      <c r="M20" s="467"/>
    </row>
    <row r="21" s="164" customFormat="1" customHeight="1" spans="1:13">
      <c r="A21" s="467">
        <v>14</v>
      </c>
      <c r="B21" s="467"/>
      <c r="C21" s="467"/>
      <c r="D21" s="467"/>
      <c r="E21" s="467"/>
      <c r="F21" s="467"/>
      <c r="G21" s="467"/>
      <c r="H21" s="467"/>
      <c r="I21" s="467"/>
      <c r="J21" s="467"/>
      <c r="K21" s="467"/>
      <c r="L21" s="467"/>
      <c r="M21" s="467"/>
    </row>
    <row r="22" s="164" customFormat="1" customHeight="1" spans="1:13">
      <c r="A22" s="467">
        <v>15</v>
      </c>
      <c r="B22" s="467"/>
      <c r="C22" s="467"/>
      <c r="D22" s="467"/>
      <c r="E22" s="467"/>
      <c r="F22" s="467"/>
      <c r="G22" s="467"/>
      <c r="H22" s="467"/>
      <c r="I22" s="467"/>
      <c r="J22" s="467"/>
      <c r="K22" s="467"/>
      <c r="L22" s="467"/>
      <c r="M22" s="467"/>
    </row>
    <row r="23" s="164" customFormat="1" customHeight="1" spans="1:13">
      <c r="A23" s="171" t="str">
        <f>ASC(综合信息表!C8)</f>
        <v>设计负责人:</v>
      </c>
      <c r="B23" s="171"/>
      <c r="C23" s="171"/>
      <c r="D23" s="186" t="str">
        <f>ASC(综合信息表!C9)</f>
        <v>审核:</v>
      </c>
      <c r="E23" s="189"/>
      <c r="F23" s="482"/>
      <c r="G23" s="189"/>
      <c r="H23" s="186" t="str">
        <f>ASC(综合信息表!C10)</f>
        <v>编制:</v>
      </c>
      <c r="I23" s="187"/>
      <c r="J23" s="173"/>
      <c r="M23" s="327" t="str">
        <f>ASC(综合信息表!C11)</f>
        <v>编制日期:   2023 年05月</v>
      </c>
    </row>
    <row r="24" s="164" customFormat="1" customHeight="1"/>
  </sheetData>
  <mergeCells count="7">
    <mergeCell ref="A1:M1"/>
    <mergeCell ref="J4:M4"/>
    <mergeCell ref="D5:I5"/>
    <mergeCell ref="A23:C23"/>
    <mergeCell ref="A4:A5"/>
    <mergeCell ref="B4:B5"/>
    <mergeCell ref="C4:C5"/>
  </mergeCells>
  <printOptions horizontalCentered="1"/>
  <pageMargins left="0.747916666666667" right="0.747916666666667" top="1.18055555555556" bottom="0.590277777777778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B7" sqref="B7"/>
    </sheetView>
  </sheetViews>
  <sheetFormatPr defaultColWidth="9" defaultRowHeight="14.25"/>
  <cols>
    <col min="1" max="1" width="5.625" style="200" customWidth="1"/>
    <col min="2" max="2" width="18.75" style="200" customWidth="1"/>
    <col min="3" max="3" width="23.75" style="200" customWidth="1"/>
    <col min="4" max="4" width="9.75" style="200" customWidth="1"/>
    <col min="5" max="5" width="0.375" style="200" customWidth="1"/>
    <col min="6" max="6" width="6.125" style="200" customWidth="1"/>
    <col min="7" max="7" width="19.5" style="200" customWidth="1"/>
    <col min="8" max="8" width="23.75" style="200" customWidth="1"/>
    <col min="9" max="9" width="11.25" style="200" customWidth="1"/>
    <col min="10" max="10" width="9" style="200"/>
    <col min="11" max="11" width="9.25" style="200" customWidth="1"/>
    <col min="12" max="16384" width="9" style="200"/>
  </cols>
  <sheetData>
    <row r="1" ht="29.25" customHeight="1" spans="1:9">
      <c r="A1" s="167" t="s">
        <v>92</v>
      </c>
      <c r="B1" s="167"/>
      <c r="C1" s="167"/>
      <c r="D1" s="167"/>
      <c r="E1" s="167"/>
      <c r="F1" s="167"/>
      <c r="G1" s="167"/>
      <c r="H1" s="167"/>
      <c r="I1" s="167"/>
    </row>
    <row r="2" s="163" customFormat="1" ht="18" customHeight="1" spans="1:9">
      <c r="A2" s="466" t="str">
        <f>ASC(综合信息表!C3)</f>
        <v>建设项目名称:</v>
      </c>
      <c r="B2" s="466"/>
      <c r="C2" s="466"/>
      <c r="D2" s="466"/>
      <c r="E2" s="466"/>
      <c r="F2" s="466"/>
      <c r="G2" s="466"/>
      <c r="I2" s="169"/>
    </row>
    <row r="3" s="164" customFormat="1" ht="18" customHeight="1" spans="1:9">
      <c r="A3" s="170" t="str">
        <f>ASC(综合信息表!C4)</f>
        <v>单项工程名称:2023年景德镇电信乐平水利枢纽工程建设杆线迁改工程</v>
      </c>
      <c r="B3" s="170"/>
      <c r="C3" s="170"/>
      <c r="E3" s="170"/>
      <c r="G3" s="327" t="str">
        <f>ASC(综合信息表!C6)</f>
        <v>建设单位名称:中国电信股份有限公司景德镇分公司</v>
      </c>
      <c r="H3" s="187" t="str">
        <f>ASC(综合信息表!G5)</f>
        <v>表格编号:TXL-2</v>
      </c>
      <c r="I3" s="173" t="s">
        <v>21</v>
      </c>
    </row>
    <row r="4" s="164" customFormat="1" ht="17.45" customHeight="1" spans="1:9">
      <c r="A4" s="174" t="s">
        <v>1</v>
      </c>
      <c r="B4" s="174" t="s">
        <v>62</v>
      </c>
      <c r="C4" s="174" t="s">
        <v>93</v>
      </c>
      <c r="D4" s="174" t="s">
        <v>89</v>
      </c>
      <c r="E4" s="174"/>
      <c r="F4" s="174" t="s">
        <v>1</v>
      </c>
      <c r="G4" s="174" t="s">
        <v>62</v>
      </c>
      <c r="H4" s="174" t="s">
        <v>93</v>
      </c>
      <c r="I4" s="174" t="s">
        <v>89</v>
      </c>
    </row>
    <row r="5" s="164" customFormat="1" ht="17.45" customHeight="1" spans="1:9">
      <c r="A5" s="467" t="s">
        <v>75</v>
      </c>
      <c r="B5" s="468" t="s">
        <v>76</v>
      </c>
      <c r="C5" s="469" t="s">
        <v>77</v>
      </c>
      <c r="D5" s="468" t="s">
        <v>78</v>
      </c>
      <c r="E5" s="176"/>
      <c r="F5" s="468" t="s">
        <v>75</v>
      </c>
      <c r="G5" s="468" t="s">
        <v>94</v>
      </c>
      <c r="H5" s="468" t="s">
        <v>77</v>
      </c>
      <c r="I5" s="468" t="s">
        <v>78</v>
      </c>
    </row>
    <row r="6" s="164" customFormat="1" ht="17.45" customHeight="1" spans="1:9">
      <c r="A6" s="467"/>
      <c r="B6" s="470"/>
      <c r="C6" s="471"/>
      <c r="D6" s="181"/>
      <c r="E6" s="176"/>
      <c r="F6" s="468">
        <v>7</v>
      </c>
      <c r="G6" s="470" t="s">
        <v>95</v>
      </c>
      <c r="H6" s="470" t="s">
        <v>96</v>
      </c>
      <c r="I6" s="181">
        <f>SUM(D10*0.025)</f>
        <v>701.83068938</v>
      </c>
    </row>
    <row r="7" s="164" customFormat="1" ht="17.45" customHeight="1" spans="1:9">
      <c r="A7" s="467"/>
      <c r="B7" s="470" t="s">
        <v>97</v>
      </c>
      <c r="C7" s="471" t="s">
        <v>98</v>
      </c>
      <c r="D7" s="181">
        <f>(D8+I15+I22+I23)+表三丙!J1029+表三丙!J1008</f>
        <v>100014.500808032</v>
      </c>
      <c r="E7" s="176"/>
      <c r="F7" s="468">
        <v>8</v>
      </c>
      <c r="G7" s="470" t="s">
        <v>99</v>
      </c>
      <c r="H7" s="470" t="s">
        <v>100</v>
      </c>
      <c r="I7" s="181">
        <f>SUM(D10*0.018)</f>
        <v>505.3180963536</v>
      </c>
    </row>
    <row r="8" s="164" customFormat="1" ht="17.45" customHeight="1" spans="1:9">
      <c r="A8" s="467" t="s">
        <v>101</v>
      </c>
      <c r="B8" s="470" t="s">
        <v>102</v>
      </c>
      <c r="C8" s="470" t="s">
        <v>103</v>
      </c>
      <c r="D8" s="181">
        <f>SUM(D9+D18)</f>
        <v>75185.4220671696</v>
      </c>
      <c r="E8" s="176"/>
      <c r="F8" s="468">
        <v>9</v>
      </c>
      <c r="G8" s="470" t="s">
        <v>104</v>
      </c>
      <c r="H8" s="470" t="s">
        <v>105</v>
      </c>
      <c r="I8" s="181">
        <f>SUM(D10*0.015)</f>
        <v>421.098413628</v>
      </c>
    </row>
    <row r="9" s="164" customFormat="1" ht="17.45" customHeight="1" spans="1:11">
      <c r="A9" s="467" t="s">
        <v>106</v>
      </c>
      <c r="B9" s="470" t="s">
        <v>107</v>
      </c>
      <c r="C9" s="470" t="s">
        <v>108</v>
      </c>
      <c r="D9" s="181">
        <f>D10+D13+D16+D17</f>
        <v>66875.7467049104</v>
      </c>
      <c r="E9" s="176"/>
      <c r="F9" s="468">
        <v>10</v>
      </c>
      <c r="G9" s="470" t="s">
        <v>109</v>
      </c>
      <c r="H9" s="470" t="s">
        <v>110</v>
      </c>
      <c r="I9" s="181"/>
      <c r="K9" s="479"/>
    </row>
    <row r="10" s="164" customFormat="1" ht="17.45" customHeight="1" spans="1:9">
      <c r="A10" s="467">
        <v>1</v>
      </c>
      <c r="B10" s="470" t="s">
        <v>111</v>
      </c>
      <c r="C10" s="470" t="s">
        <v>112</v>
      </c>
      <c r="D10" s="181">
        <f>D11+D12</f>
        <v>28073.2275752</v>
      </c>
      <c r="E10" s="176"/>
      <c r="F10" s="468">
        <v>11</v>
      </c>
      <c r="G10" s="470" t="s">
        <v>113</v>
      </c>
      <c r="H10" s="470"/>
      <c r="I10" s="181"/>
    </row>
    <row r="11" s="164" customFormat="1" ht="17.45" customHeight="1" spans="1:9">
      <c r="A11" s="467" t="s">
        <v>114</v>
      </c>
      <c r="B11" s="470" t="s">
        <v>115</v>
      </c>
      <c r="C11" s="470" t="s">
        <v>116</v>
      </c>
      <c r="D11" s="181">
        <f>SUM('表三 甲'!H1776*114)</f>
        <v>22828.98906</v>
      </c>
      <c r="E11" s="176"/>
      <c r="F11" s="468">
        <v>12</v>
      </c>
      <c r="G11" s="470" t="s">
        <v>117</v>
      </c>
      <c r="H11" s="470" t="s">
        <v>118</v>
      </c>
      <c r="I11" s="181">
        <f>SUM(D10*0.02)</f>
        <v>561.464551504</v>
      </c>
    </row>
    <row r="12" s="164" customFormat="1" ht="17.45" customHeight="1" spans="1:9">
      <c r="A12" s="467" t="s">
        <v>119</v>
      </c>
      <c r="B12" s="470" t="s">
        <v>120</v>
      </c>
      <c r="C12" s="470" t="s">
        <v>121</v>
      </c>
      <c r="D12" s="181">
        <f>SUM('表三 甲'!I1776*61)</f>
        <v>5244.2385152</v>
      </c>
      <c r="E12" s="176"/>
      <c r="F12" s="468">
        <v>13</v>
      </c>
      <c r="G12" s="470" t="s">
        <v>122</v>
      </c>
      <c r="H12" s="470"/>
      <c r="I12" s="181"/>
    </row>
    <row r="13" s="164" customFormat="1" ht="17.45" customHeight="1" spans="1:9">
      <c r="A13" s="467">
        <v>2</v>
      </c>
      <c r="B13" s="470" t="s">
        <v>123</v>
      </c>
      <c r="C13" s="470" t="s">
        <v>112</v>
      </c>
      <c r="D13" s="181">
        <f>D14+D15</f>
        <v>25638.9845297104</v>
      </c>
      <c r="E13" s="176"/>
      <c r="F13" s="468">
        <v>14</v>
      </c>
      <c r="G13" s="470" t="s">
        <v>124</v>
      </c>
      <c r="H13" s="470" t="s">
        <v>125</v>
      </c>
      <c r="I13" s="181"/>
    </row>
    <row r="14" s="164" customFormat="1" ht="17.45" customHeight="1" spans="1:9">
      <c r="A14" s="467" t="s">
        <v>114</v>
      </c>
      <c r="B14" s="470" t="s">
        <v>126</v>
      </c>
      <c r="C14" s="470" t="s">
        <v>127</v>
      </c>
      <c r="D14" s="181">
        <f>SUM(表四甲!G381)</f>
        <v>25562.2976368</v>
      </c>
      <c r="E14" s="176"/>
      <c r="F14" s="468">
        <v>15</v>
      </c>
      <c r="G14" s="470" t="s">
        <v>128</v>
      </c>
      <c r="H14" s="472" t="s">
        <v>129</v>
      </c>
      <c r="I14" s="181"/>
    </row>
    <row r="15" s="164" customFormat="1" ht="17.45" customHeight="1" spans="1:9">
      <c r="A15" s="467" t="s">
        <v>119</v>
      </c>
      <c r="B15" s="470" t="s">
        <v>130</v>
      </c>
      <c r="C15" s="470" t="s">
        <v>131</v>
      </c>
      <c r="D15" s="181">
        <f>SUM(D14*0.003)</f>
        <v>76.6868929104</v>
      </c>
      <c r="E15" s="176"/>
      <c r="F15" s="468" t="s">
        <v>132</v>
      </c>
      <c r="G15" s="470" t="s">
        <v>133</v>
      </c>
      <c r="H15" s="470" t="s">
        <v>103</v>
      </c>
      <c r="I15" s="181">
        <f>SUM(I16+I21)</f>
        <v>17149.9347256897</v>
      </c>
    </row>
    <row r="16" s="164" customFormat="1" ht="17.45" customHeight="1" spans="1:9">
      <c r="A16" s="467">
        <v>3</v>
      </c>
      <c r="B16" s="470" t="s">
        <v>134</v>
      </c>
      <c r="C16" s="470" t="s">
        <v>135</v>
      </c>
      <c r="D16" s="181">
        <f>表三乙!J691</f>
        <v>3571.088</v>
      </c>
      <c r="E16" s="176"/>
      <c r="F16" s="468" t="s">
        <v>106</v>
      </c>
      <c r="G16" s="470" t="s">
        <v>136</v>
      </c>
      <c r="H16" s="470" t="s">
        <v>137</v>
      </c>
      <c r="I16" s="181">
        <f>SUM(I17+I18+I19+I20)</f>
        <v>9457.87037008488</v>
      </c>
    </row>
    <row r="17" s="164" customFormat="1" ht="17.45" customHeight="1" spans="1:9">
      <c r="A17" s="467">
        <v>4</v>
      </c>
      <c r="B17" s="470" t="s">
        <v>138</v>
      </c>
      <c r="C17" s="470" t="s">
        <v>139</v>
      </c>
      <c r="D17" s="181">
        <f>表三丙!J1002</f>
        <v>9592.4466</v>
      </c>
      <c r="E17" s="176"/>
      <c r="F17" s="468">
        <v>1</v>
      </c>
      <c r="G17" s="470" t="s">
        <v>140</v>
      </c>
      <c r="H17" s="470" t="s">
        <v>141</v>
      </c>
      <c r="I17" s="181"/>
    </row>
    <row r="18" s="164" customFormat="1" ht="17.45" customHeight="1" spans="1:9">
      <c r="A18" s="467" t="s">
        <v>142</v>
      </c>
      <c r="B18" s="470" t="s">
        <v>143</v>
      </c>
      <c r="C18" s="470" t="s">
        <v>144</v>
      </c>
      <c r="D18" s="181">
        <f>SUM(D19+D20+D21+D22+D23+D24+I6+I7+I8+I9+I10+I11+I12+I13+I14)</f>
        <v>8309.6753622592</v>
      </c>
      <c r="E18" s="176"/>
      <c r="F18" s="468">
        <v>2</v>
      </c>
      <c r="G18" s="470" t="s">
        <v>145</v>
      </c>
      <c r="H18" s="470" t="s">
        <v>146</v>
      </c>
      <c r="I18" s="181">
        <f>SUM(D10*0.285)</f>
        <v>8000.869858932</v>
      </c>
    </row>
    <row r="19" s="164" customFormat="1" ht="17.45" customHeight="1" spans="1:9">
      <c r="A19" s="467">
        <v>1</v>
      </c>
      <c r="B19" s="470" t="s">
        <v>147</v>
      </c>
      <c r="C19" s="470" t="s">
        <v>105</v>
      </c>
      <c r="D19" s="181">
        <f>SUM(D10*0.015)</f>
        <v>421.098413628</v>
      </c>
      <c r="E19" s="176"/>
      <c r="F19" s="468">
        <v>3</v>
      </c>
      <c r="G19" s="470" t="s">
        <v>148</v>
      </c>
      <c r="H19" s="470" t="s">
        <v>149</v>
      </c>
      <c r="I19" s="181">
        <f>SUM(D10*0.0419)</f>
        <v>1176.26823540088</v>
      </c>
    </row>
    <row r="20" s="164" customFormat="1" ht="17.45" customHeight="1" spans="1:9">
      <c r="A20" s="467">
        <v>2</v>
      </c>
      <c r="B20" s="470" t="s">
        <v>150</v>
      </c>
      <c r="C20" s="470" t="s">
        <v>151</v>
      </c>
      <c r="D20" s="181">
        <f>SUM(D10*0.034)</f>
        <v>954.4897375568</v>
      </c>
      <c r="E20" s="176"/>
      <c r="F20" s="468">
        <v>4</v>
      </c>
      <c r="G20" s="470" t="s">
        <v>152</v>
      </c>
      <c r="H20" s="470" t="s">
        <v>153</v>
      </c>
      <c r="I20" s="181">
        <f>SUM(D10*0.01)</f>
        <v>280.732275752</v>
      </c>
    </row>
    <row r="21" s="164" customFormat="1" ht="17.45" customHeight="1" spans="1:9">
      <c r="A21" s="467">
        <v>3</v>
      </c>
      <c r="B21" s="470" t="s">
        <v>154</v>
      </c>
      <c r="C21" s="470" t="s">
        <v>155</v>
      </c>
      <c r="D21" s="181">
        <f>SUM(D10*0.06)</f>
        <v>1684.393654512</v>
      </c>
      <c r="E21" s="176"/>
      <c r="F21" s="468" t="s">
        <v>142</v>
      </c>
      <c r="G21" s="470" t="s">
        <v>156</v>
      </c>
      <c r="H21" s="470" t="s">
        <v>157</v>
      </c>
      <c r="I21" s="181">
        <f>SUM(D10*0.274)</f>
        <v>7692.0643556048</v>
      </c>
    </row>
    <row r="22" s="164" customFormat="1" ht="17.45" customHeight="1" spans="1:9">
      <c r="A22" s="467">
        <v>4</v>
      </c>
      <c r="B22" s="470" t="s">
        <v>158</v>
      </c>
      <c r="C22" s="470" t="s">
        <v>159</v>
      </c>
      <c r="D22" s="181">
        <f>SUM(D10*0.033)</f>
        <v>926.4165099816</v>
      </c>
      <c r="E22" s="176"/>
      <c r="F22" s="468" t="s">
        <v>160</v>
      </c>
      <c r="G22" s="470" t="s">
        <v>161</v>
      </c>
      <c r="H22" s="470" t="s">
        <v>162</v>
      </c>
      <c r="I22" s="181">
        <f>SUM(D10*0.2)</f>
        <v>5614.64551504</v>
      </c>
    </row>
    <row r="23" s="164" customFormat="1" ht="17.45" customHeight="1" spans="1:9">
      <c r="A23" s="467">
        <v>5</v>
      </c>
      <c r="B23" s="177" t="s">
        <v>163</v>
      </c>
      <c r="C23" s="470" t="s">
        <v>164</v>
      </c>
      <c r="D23" s="181">
        <f>SUM(D10*0.026)</f>
        <v>729.9039169552</v>
      </c>
      <c r="E23" s="176"/>
      <c r="F23" s="473" t="s">
        <v>165</v>
      </c>
      <c r="G23" s="474" t="s">
        <v>166</v>
      </c>
      <c r="H23" s="475" t="s">
        <v>167</v>
      </c>
      <c r="I23" s="181">
        <f>((D10+D17+D18+I15+I22)*3%)+D15*3%+表三丙!J1008*3%</f>
        <v>2064.49850013298</v>
      </c>
    </row>
    <row r="24" s="164" customFormat="1" ht="17.45" customHeight="1" spans="1:9">
      <c r="A24" s="467">
        <v>6</v>
      </c>
      <c r="B24" s="177" t="s">
        <v>168</v>
      </c>
      <c r="C24" s="470" t="s">
        <v>169</v>
      </c>
      <c r="D24" s="181">
        <f>SUM(D10*0.05)</f>
        <v>1403.66137876</v>
      </c>
      <c r="E24" s="176"/>
      <c r="F24" s="476"/>
      <c r="G24" s="477"/>
      <c r="H24" s="478"/>
      <c r="I24" s="480"/>
    </row>
    <row r="25" s="164" customFormat="1" ht="17.45" customHeight="1" spans="1:9">
      <c r="A25" s="186" t="str">
        <f>ASC(综合信息表!C8)</f>
        <v>设计负责人:</v>
      </c>
      <c r="C25" s="173" t="str">
        <f>ASC(综合信息表!C9)</f>
        <v>审核:</v>
      </c>
      <c r="D25" s="173"/>
      <c r="E25" s="173"/>
      <c r="F25" s="173"/>
      <c r="G25" s="173" t="str">
        <f>ASC(综合信息表!C10)</f>
        <v>编制:</v>
      </c>
      <c r="H25" s="173"/>
      <c r="I25" s="173" t="str">
        <f>ASC(综合信息表!C11)</f>
        <v>编制日期:   2023 年05月</v>
      </c>
    </row>
  </sheetData>
  <mergeCells count="3">
    <mergeCell ref="A1:I1"/>
    <mergeCell ref="A2:G2"/>
    <mergeCell ref="F23:F24"/>
  </mergeCells>
  <printOptions horizontalCentered="1"/>
  <pageMargins left="0.747916666666667" right="0.747916666666667" top="1.18055555555556" bottom="0.590277777777778" header="0" footer="0"/>
  <pageSetup paperSize="9" orientation="landscape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776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C682" sqref="C682"/>
    </sheetView>
  </sheetViews>
  <sheetFormatPr defaultColWidth="9" defaultRowHeight="14.25"/>
  <cols>
    <col min="1" max="1" width="4.5" style="194" customWidth="1"/>
    <col min="2" max="2" width="11.125" style="376" customWidth="1"/>
    <col min="3" max="3" width="41.75" style="376" customWidth="1"/>
    <col min="4" max="4" width="10.25" style="203" customWidth="1"/>
    <col min="5" max="5" width="10" style="203" customWidth="1"/>
    <col min="6" max="9" width="10.25" style="203" customWidth="1"/>
    <col min="10" max="10" width="10.625" style="194" customWidth="1"/>
    <col min="11" max="16384" width="9" style="194"/>
  </cols>
  <sheetData>
    <row r="1" ht="19.5" customHeight="1" spans="1:9">
      <c r="A1" s="452" t="s">
        <v>170</v>
      </c>
      <c r="B1" s="452"/>
      <c r="C1" s="452"/>
      <c r="D1" s="452"/>
      <c r="E1" s="452"/>
      <c r="F1" s="452"/>
      <c r="G1" s="452"/>
      <c r="H1" s="452"/>
      <c r="I1" s="452"/>
    </row>
    <row r="2" s="450" customFormat="1" ht="18" customHeight="1" spans="1:9">
      <c r="A2" s="195" t="str">
        <f>ASC(综合信息表!C3)</f>
        <v>建设项目名称:</v>
      </c>
      <c r="B2" s="195"/>
      <c r="C2" s="195"/>
      <c r="D2" s="238"/>
      <c r="E2" s="202"/>
      <c r="F2" s="238"/>
      <c r="G2" s="238"/>
      <c r="H2" s="238"/>
      <c r="I2" s="238"/>
    </row>
    <row r="3" s="196" customFormat="1" ht="22.5" customHeight="1" spans="1:9">
      <c r="A3" s="379" t="str">
        <f>ASC(综合信息表!C4)</f>
        <v>单项工程名称:2023年景德镇电信乐平水利枢纽工程建设杆线迁改工程</v>
      </c>
      <c r="B3" s="379"/>
      <c r="C3" s="378"/>
      <c r="D3" s="206" t="str">
        <f>ASC(综合信息表!C6)</f>
        <v>建设单位名称:中国电信股份有限公司景德镇分公司</v>
      </c>
      <c r="E3" s="208"/>
      <c r="F3" s="202"/>
      <c r="G3" s="209" t="str">
        <f>ASC(综合信息表!G6)</f>
        <v>表格编号:TXL-3甲</v>
      </c>
      <c r="I3" s="209" t="s">
        <v>21</v>
      </c>
    </row>
    <row r="4" s="196" customFormat="1" ht="18" customHeight="1" spans="1:9">
      <c r="A4" s="176" t="s">
        <v>1</v>
      </c>
      <c r="B4" s="380" t="s">
        <v>171</v>
      </c>
      <c r="C4" s="380" t="s">
        <v>172</v>
      </c>
      <c r="D4" s="176" t="s">
        <v>173</v>
      </c>
      <c r="E4" s="176" t="s">
        <v>174</v>
      </c>
      <c r="F4" s="176" t="s">
        <v>175</v>
      </c>
      <c r="G4" s="176"/>
      <c r="H4" s="176" t="s">
        <v>176</v>
      </c>
      <c r="I4" s="176"/>
    </row>
    <row r="5" s="196" customFormat="1" ht="18" customHeight="1" spans="1:9">
      <c r="A5" s="176"/>
      <c r="B5" s="381"/>
      <c r="C5" s="381"/>
      <c r="D5" s="176"/>
      <c r="E5" s="176"/>
      <c r="F5" s="176" t="s">
        <v>177</v>
      </c>
      <c r="G5" s="176" t="s">
        <v>178</v>
      </c>
      <c r="H5" s="176" t="s">
        <v>177</v>
      </c>
      <c r="I5" s="176" t="s">
        <v>178</v>
      </c>
    </row>
    <row r="6" s="196" customFormat="1" ht="18" customHeight="1" spans="1:9">
      <c r="A6" s="176" t="s">
        <v>75</v>
      </c>
      <c r="B6" s="382" t="s">
        <v>76</v>
      </c>
      <c r="C6" s="382" t="s">
        <v>77</v>
      </c>
      <c r="D6" s="176" t="s">
        <v>78</v>
      </c>
      <c r="E6" s="176" t="s">
        <v>79</v>
      </c>
      <c r="F6" s="176" t="s">
        <v>80</v>
      </c>
      <c r="G6" s="176" t="s">
        <v>81</v>
      </c>
      <c r="H6" s="176" t="s">
        <v>82</v>
      </c>
      <c r="I6" s="176" t="s">
        <v>83</v>
      </c>
    </row>
    <row r="7" s="451" customFormat="1" ht="12.75" hidden="1" spans="1:13">
      <c r="A7" s="384">
        <f>SUBTOTAL(3,$B7:B$7)</f>
        <v>0</v>
      </c>
      <c r="B7" s="384" t="s">
        <v>179</v>
      </c>
      <c r="C7" s="384" t="s">
        <v>180</v>
      </c>
      <c r="D7" s="384" t="s">
        <v>181</v>
      </c>
      <c r="E7" s="453"/>
      <c r="F7" s="454">
        <v>0.56</v>
      </c>
      <c r="G7" s="454">
        <v>0.14</v>
      </c>
      <c r="H7" s="454">
        <f>E7*F7</f>
        <v>0</v>
      </c>
      <c r="I7" s="454">
        <f>E7*G7</f>
        <v>0</v>
      </c>
      <c r="J7" s="457"/>
      <c r="K7" s="457"/>
      <c r="L7" s="457"/>
      <c r="M7" s="457"/>
    </row>
    <row r="8" s="451" customFormat="1" ht="12.75" spans="1:13">
      <c r="A8" s="384">
        <f>SUBTOTAL(3,$B$7:B8)</f>
        <v>1</v>
      </c>
      <c r="B8" s="384" t="s">
        <v>182</v>
      </c>
      <c r="C8" s="384" t="s">
        <v>183</v>
      </c>
      <c r="D8" s="384" t="s">
        <v>181</v>
      </c>
      <c r="E8" s="455">
        <v>1.04</v>
      </c>
      <c r="F8" s="454">
        <v>0.46</v>
      </c>
      <c r="G8" s="454">
        <v>0.12</v>
      </c>
      <c r="H8" s="454">
        <f t="shared" ref="H8:H71" si="0">E8*F8</f>
        <v>0.4784</v>
      </c>
      <c r="I8" s="454">
        <f t="shared" ref="I8:I71" si="1">E8*G8</f>
        <v>0.1248</v>
      </c>
      <c r="J8" s="457"/>
      <c r="K8" s="457"/>
      <c r="L8" s="457"/>
      <c r="M8" s="457"/>
    </row>
    <row r="9" s="451" customFormat="1" ht="12.75" spans="1:13">
      <c r="A9" s="384">
        <f>SUBTOTAL(3,$B$7:B9)</f>
        <v>2</v>
      </c>
      <c r="B9" s="384" t="s">
        <v>184</v>
      </c>
      <c r="C9" s="384" t="s">
        <v>185</v>
      </c>
      <c r="D9" s="384" t="s">
        <v>181</v>
      </c>
      <c r="E9" s="455">
        <v>0.45</v>
      </c>
      <c r="F9" s="454">
        <v>0.35</v>
      </c>
      <c r="G9" s="454">
        <v>0.09</v>
      </c>
      <c r="H9" s="454">
        <f t="shared" si="0"/>
        <v>0.1575</v>
      </c>
      <c r="I9" s="454">
        <f t="shared" si="1"/>
        <v>0.0405</v>
      </c>
      <c r="J9" s="457"/>
      <c r="K9" s="457"/>
      <c r="L9" s="457"/>
      <c r="M9" s="457"/>
    </row>
    <row r="10" s="202" customFormat="1" ht="18" hidden="1" customHeight="1" spans="1:9">
      <c r="A10" s="384">
        <f>SUBTOTAL(3,$B$7:B10)</f>
        <v>2</v>
      </c>
      <c r="B10" s="384" t="s">
        <v>186</v>
      </c>
      <c r="C10" s="384" t="s">
        <v>187</v>
      </c>
      <c r="D10" s="384" t="s">
        <v>181</v>
      </c>
      <c r="E10" s="453"/>
      <c r="F10" s="454">
        <v>4.25</v>
      </c>
      <c r="G10" s="454">
        <v>0</v>
      </c>
      <c r="H10" s="454">
        <f t="shared" si="0"/>
        <v>0</v>
      </c>
      <c r="I10" s="454">
        <f t="shared" si="1"/>
        <v>0</v>
      </c>
    </row>
    <row r="11" s="202" customFormat="1" ht="18" customHeight="1" spans="1:9">
      <c r="A11" s="384">
        <f>SUBTOTAL(3,$B$7:B11)</f>
        <v>3</v>
      </c>
      <c r="B11" s="384" t="s">
        <v>188</v>
      </c>
      <c r="C11" s="384" t="s">
        <v>189</v>
      </c>
      <c r="D11" s="384" t="s">
        <v>190</v>
      </c>
      <c r="E11" s="456">
        <v>8</v>
      </c>
      <c r="F11" s="454">
        <v>0.05</v>
      </c>
      <c r="G11" s="454">
        <v>0</v>
      </c>
      <c r="H11" s="454">
        <f t="shared" si="0"/>
        <v>0.4</v>
      </c>
      <c r="I11" s="454">
        <f t="shared" si="1"/>
        <v>0</v>
      </c>
    </row>
    <row r="12" s="202" customFormat="1" ht="18" customHeight="1" spans="1:9">
      <c r="A12" s="384">
        <f>SUBTOTAL(3,$B$7:B12)</f>
        <v>4</v>
      </c>
      <c r="B12" s="384" t="s">
        <v>191</v>
      </c>
      <c r="C12" s="384" t="s">
        <v>192</v>
      </c>
      <c r="D12" s="384" t="s">
        <v>193</v>
      </c>
      <c r="E12" s="456">
        <f>8+12+24+48</f>
        <v>92</v>
      </c>
      <c r="F12" s="454">
        <v>0.02</v>
      </c>
      <c r="G12" s="454">
        <v>0</v>
      </c>
      <c r="H12" s="454">
        <f t="shared" si="0"/>
        <v>1.84</v>
      </c>
      <c r="I12" s="454">
        <f t="shared" si="1"/>
        <v>0</v>
      </c>
    </row>
    <row r="13" s="202" customFormat="1" ht="18" hidden="1" customHeight="1" spans="1:9">
      <c r="A13" s="384">
        <f>SUBTOTAL(3,$B$7:B13)</f>
        <v>4</v>
      </c>
      <c r="B13" s="384" t="s">
        <v>194</v>
      </c>
      <c r="C13" s="384" t="s">
        <v>195</v>
      </c>
      <c r="D13" s="384" t="s">
        <v>196</v>
      </c>
      <c r="E13" s="453"/>
      <c r="F13" s="454">
        <v>0.5</v>
      </c>
      <c r="G13" s="454">
        <v>0</v>
      </c>
      <c r="H13" s="454">
        <f t="shared" si="0"/>
        <v>0</v>
      </c>
      <c r="I13" s="454">
        <f t="shared" si="1"/>
        <v>0</v>
      </c>
    </row>
    <row r="14" s="202" customFormat="1" ht="18" hidden="1" customHeight="1" spans="1:9">
      <c r="A14" s="384">
        <f>SUBTOTAL(3,$B$7:B14)</f>
        <v>4</v>
      </c>
      <c r="B14" s="384" t="s">
        <v>197</v>
      </c>
      <c r="C14" s="384" t="s">
        <v>198</v>
      </c>
      <c r="D14" s="384" t="s">
        <v>199</v>
      </c>
      <c r="E14" s="453"/>
      <c r="F14" s="454">
        <v>3.33</v>
      </c>
      <c r="G14" s="454">
        <v>24.25</v>
      </c>
      <c r="H14" s="454">
        <f t="shared" si="0"/>
        <v>0</v>
      </c>
      <c r="I14" s="454">
        <f t="shared" si="1"/>
        <v>0</v>
      </c>
    </row>
    <row r="15" s="202" customFormat="1" ht="18" hidden="1" customHeight="1" spans="1:9">
      <c r="A15" s="384">
        <f>SUBTOTAL(3,$B$7:B15)</f>
        <v>4</v>
      </c>
      <c r="B15" s="384" t="s">
        <v>200</v>
      </c>
      <c r="C15" s="384" t="s">
        <v>201</v>
      </c>
      <c r="D15" s="384" t="s">
        <v>199</v>
      </c>
      <c r="E15" s="453"/>
      <c r="F15" s="454">
        <v>0.33</v>
      </c>
      <c r="G15" s="454">
        <v>1.75</v>
      </c>
      <c r="H15" s="454">
        <f t="shared" si="0"/>
        <v>0</v>
      </c>
      <c r="I15" s="454">
        <f t="shared" si="1"/>
        <v>0</v>
      </c>
    </row>
    <row r="16" s="202" customFormat="1" ht="18" hidden="1" customHeight="1" spans="1:9">
      <c r="A16" s="384">
        <f>SUBTOTAL(3,$B$7:B16)</f>
        <v>4</v>
      </c>
      <c r="B16" s="384" t="s">
        <v>202</v>
      </c>
      <c r="C16" s="384" t="s">
        <v>203</v>
      </c>
      <c r="D16" s="384" t="s">
        <v>199</v>
      </c>
      <c r="E16" s="453"/>
      <c r="F16" s="454">
        <v>1.88</v>
      </c>
      <c r="G16" s="454">
        <v>13</v>
      </c>
      <c r="H16" s="454">
        <f t="shared" si="0"/>
        <v>0</v>
      </c>
      <c r="I16" s="454">
        <f t="shared" si="1"/>
        <v>0</v>
      </c>
    </row>
    <row r="17" s="202" customFormat="1" ht="18" hidden="1" customHeight="1" spans="1:9">
      <c r="A17" s="384">
        <f>SUBTOTAL(3,$B$7:B17)</f>
        <v>4</v>
      </c>
      <c r="B17" s="384" t="s">
        <v>204</v>
      </c>
      <c r="C17" s="384" t="s">
        <v>205</v>
      </c>
      <c r="D17" s="384" t="s">
        <v>199</v>
      </c>
      <c r="E17" s="453"/>
      <c r="F17" s="454">
        <v>0.19</v>
      </c>
      <c r="G17" s="454">
        <v>1.25</v>
      </c>
      <c r="H17" s="454">
        <f t="shared" si="0"/>
        <v>0</v>
      </c>
      <c r="I17" s="454">
        <f t="shared" si="1"/>
        <v>0</v>
      </c>
    </row>
    <row r="18" s="202" customFormat="1" ht="18" hidden="1" customHeight="1" spans="1:9">
      <c r="A18" s="384">
        <f>SUBTOTAL(3,$B$7:B18)</f>
        <v>4</v>
      </c>
      <c r="B18" s="384" t="s">
        <v>206</v>
      </c>
      <c r="C18" s="384" t="s">
        <v>207</v>
      </c>
      <c r="D18" s="384" t="s">
        <v>199</v>
      </c>
      <c r="E18" s="456"/>
      <c r="F18" s="454">
        <v>1.04</v>
      </c>
      <c r="G18" s="454">
        <v>6.29</v>
      </c>
      <c r="H18" s="454">
        <f t="shared" si="0"/>
        <v>0</v>
      </c>
      <c r="I18" s="454">
        <f t="shared" si="1"/>
        <v>0</v>
      </c>
    </row>
    <row r="19" s="202" customFormat="1" ht="18" hidden="1" customHeight="1" spans="1:9">
      <c r="A19" s="384">
        <f>SUBTOTAL(3,$B$7:B19)</f>
        <v>4</v>
      </c>
      <c r="B19" s="384" t="s">
        <v>208</v>
      </c>
      <c r="C19" s="384" t="s">
        <v>209</v>
      </c>
      <c r="D19" s="384" t="s">
        <v>199</v>
      </c>
      <c r="E19" s="456"/>
      <c r="F19" s="454">
        <v>0.09</v>
      </c>
      <c r="G19" s="454">
        <v>0.59</v>
      </c>
      <c r="H19" s="454">
        <f t="shared" si="0"/>
        <v>0</v>
      </c>
      <c r="I19" s="454">
        <f t="shared" si="1"/>
        <v>0</v>
      </c>
    </row>
    <row r="20" s="202" customFormat="1" ht="18" hidden="1" customHeight="1" spans="1:9">
      <c r="A20" s="384">
        <f>SUBTOTAL(3,$B$7:B20)</f>
        <v>4</v>
      </c>
      <c r="B20" s="384" t="s">
        <v>210</v>
      </c>
      <c r="C20" s="384" t="s">
        <v>211</v>
      </c>
      <c r="D20" s="384" t="s">
        <v>199</v>
      </c>
      <c r="E20" s="453"/>
      <c r="F20" s="454">
        <v>0.38</v>
      </c>
      <c r="G20" s="454">
        <v>3.75</v>
      </c>
      <c r="H20" s="454">
        <f t="shared" si="0"/>
        <v>0</v>
      </c>
      <c r="I20" s="454">
        <f t="shared" si="1"/>
        <v>0</v>
      </c>
    </row>
    <row r="21" s="202" customFormat="1" ht="18" hidden="1" customHeight="1" spans="1:9">
      <c r="A21" s="384">
        <f>SUBTOTAL(3,$B$7:B21)</f>
        <v>4</v>
      </c>
      <c r="B21" s="384" t="s">
        <v>212</v>
      </c>
      <c r="C21" s="384" t="s">
        <v>213</v>
      </c>
      <c r="D21" s="384" t="s">
        <v>199</v>
      </c>
      <c r="E21" s="453"/>
      <c r="F21" s="454">
        <v>0.31</v>
      </c>
      <c r="G21" s="454">
        <v>2.88</v>
      </c>
      <c r="H21" s="454">
        <f t="shared" si="0"/>
        <v>0</v>
      </c>
      <c r="I21" s="454">
        <f t="shared" si="1"/>
        <v>0</v>
      </c>
    </row>
    <row r="22" s="202" customFormat="1" ht="18" hidden="1" customHeight="1" spans="1:9">
      <c r="A22" s="384">
        <f>SUBTOTAL(3,$B$7:B22)</f>
        <v>4</v>
      </c>
      <c r="B22" s="384" t="s">
        <v>214</v>
      </c>
      <c r="C22" s="384" t="s">
        <v>215</v>
      </c>
      <c r="D22" s="384" t="s">
        <v>199</v>
      </c>
      <c r="E22" s="453"/>
      <c r="F22" s="454">
        <v>5</v>
      </c>
      <c r="G22" s="454">
        <v>25.88</v>
      </c>
      <c r="H22" s="454">
        <f t="shared" si="0"/>
        <v>0</v>
      </c>
      <c r="I22" s="454">
        <f t="shared" si="1"/>
        <v>0</v>
      </c>
    </row>
    <row r="23" s="202" customFormat="1" ht="18" hidden="1" customHeight="1" spans="1:9">
      <c r="A23" s="384">
        <f>SUBTOTAL(3,$B$7:B23)</f>
        <v>4</v>
      </c>
      <c r="B23" s="384" t="s">
        <v>216</v>
      </c>
      <c r="C23" s="384" t="s">
        <v>217</v>
      </c>
      <c r="D23" s="384" t="s">
        <v>199</v>
      </c>
      <c r="E23" s="453"/>
      <c r="F23" s="454">
        <v>0</v>
      </c>
      <c r="G23" s="454">
        <v>4.25</v>
      </c>
      <c r="H23" s="454">
        <f t="shared" si="0"/>
        <v>0</v>
      </c>
      <c r="I23" s="454">
        <f t="shared" si="1"/>
        <v>0</v>
      </c>
    </row>
    <row r="24" s="202" customFormat="1" ht="18" hidden="1" customHeight="1" spans="1:9">
      <c r="A24" s="384">
        <f>SUBTOTAL(3,$B$7:B24)</f>
        <v>4</v>
      </c>
      <c r="B24" s="384" t="s">
        <v>218</v>
      </c>
      <c r="C24" s="384" t="s">
        <v>219</v>
      </c>
      <c r="D24" s="384" t="s">
        <v>199</v>
      </c>
      <c r="E24" s="453"/>
      <c r="F24" s="454">
        <v>0</v>
      </c>
      <c r="G24" s="454">
        <v>0.38</v>
      </c>
      <c r="H24" s="454">
        <f t="shared" si="0"/>
        <v>0</v>
      </c>
      <c r="I24" s="454">
        <f t="shared" si="1"/>
        <v>0</v>
      </c>
    </row>
    <row r="25" s="202" customFormat="1" ht="18" hidden="1" customHeight="1" spans="1:9">
      <c r="A25" s="384">
        <f>SUBTOTAL(3,$B$7:B25)</f>
        <v>4</v>
      </c>
      <c r="B25" s="384" t="s">
        <v>220</v>
      </c>
      <c r="C25" s="384" t="s">
        <v>221</v>
      </c>
      <c r="D25" s="384" t="s">
        <v>199</v>
      </c>
      <c r="E25" s="453"/>
      <c r="F25" s="454">
        <v>0</v>
      </c>
      <c r="G25" s="454">
        <v>3.25</v>
      </c>
      <c r="H25" s="454">
        <f t="shared" si="0"/>
        <v>0</v>
      </c>
      <c r="I25" s="454">
        <f t="shared" si="1"/>
        <v>0</v>
      </c>
    </row>
    <row r="26" s="202" customFormat="1" ht="18" hidden="1" customHeight="1" spans="1:9">
      <c r="A26" s="384">
        <f>SUBTOTAL(3,$B$7:B26)</f>
        <v>4</v>
      </c>
      <c r="B26" s="384" t="s">
        <v>222</v>
      </c>
      <c r="C26" s="384" t="s">
        <v>223</v>
      </c>
      <c r="D26" s="384" t="s">
        <v>199</v>
      </c>
      <c r="E26" s="453"/>
      <c r="F26" s="454">
        <v>0</v>
      </c>
      <c r="G26" s="454">
        <v>0.08</v>
      </c>
      <c r="H26" s="454">
        <f t="shared" si="0"/>
        <v>0</v>
      </c>
      <c r="I26" s="454">
        <f t="shared" si="1"/>
        <v>0</v>
      </c>
    </row>
    <row r="27" s="202" customFormat="1" ht="18" hidden="1" customHeight="1" spans="1:9">
      <c r="A27" s="384">
        <f>SUBTOTAL(3,$B$7:B27)</f>
        <v>4</v>
      </c>
      <c r="B27" s="384" t="s">
        <v>224</v>
      </c>
      <c r="C27" s="384" t="s">
        <v>225</v>
      </c>
      <c r="D27" s="384" t="s">
        <v>199</v>
      </c>
      <c r="E27" s="453"/>
      <c r="F27" s="454">
        <v>0</v>
      </c>
      <c r="G27" s="454">
        <v>4.25</v>
      </c>
      <c r="H27" s="454">
        <f t="shared" si="0"/>
        <v>0</v>
      </c>
      <c r="I27" s="454">
        <f t="shared" si="1"/>
        <v>0</v>
      </c>
    </row>
    <row r="28" s="202" customFormat="1" ht="18" hidden="1" customHeight="1" spans="1:9">
      <c r="A28" s="384">
        <f>SUBTOTAL(3,$B$7:B28)</f>
        <v>4</v>
      </c>
      <c r="B28" s="384" t="s">
        <v>226</v>
      </c>
      <c r="C28" s="384" t="s">
        <v>227</v>
      </c>
      <c r="D28" s="384" t="s">
        <v>199</v>
      </c>
      <c r="E28" s="453"/>
      <c r="F28" s="454">
        <v>0</v>
      </c>
      <c r="G28" s="454">
        <v>0.13</v>
      </c>
      <c r="H28" s="454">
        <f t="shared" si="0"/>
        <v>0</v>
      </c>
      <c r="I28" s="454">
        <f t="shared" si="1"/>
        <v>0</v>
      </c>
    </row>
    <row r="29" s="202" customFormat="1" ht="18" hidden="1" customHeight="1" spans="1:9">
      <c r="A29" s="384">
        <f>SUBTOTAL(3,$B$7:B29)</f>
        <v>4</v>
      </c>
      <c r="B29" s="384" t="s">
        <v>228</v>
      </c>
      <c r="C29" s="384" t="s">
        <v>229</v>
      </c>
      <c r="D29" s="384" t="s">
        <v>230</v>
      </c>
      <c r="E29" s="453"/>
      <c r="F29" s="454">
        <v>0</v>
      </c>
      <c r="G29" s="454">
        <v>39.38</v>
      </c>
      <c r="H29" s="454">
        <f t="shared" si="0"/>
        <v>0</v>
      </c>
      <c r="I29" s="454">
        <f t="shared" si="1"/>
        <v>0</v>
      </c>
    </row>
    <row r="30" s="202" customFormat="1" ht="12" hidden="1" spans="1:9">
      <c r="A30" s="384">
        <f>SUBTOTAL(3,$B$7:B30)</f>
        <v>4</v>
      </c>
      <c r="B30" s="384" t="s">
        <v>231</v>
      </c>
      <c r="C30" s="384" t="s">
        <v>232</v>
      </c>
      <c r="D30" s="384" t="s">
        <v>230</v>
      </c>
      <c r="E30" s="453"/>
      <c r="F30" s="454">
        <v>0</v>
      </c>
      <c r="G30" s="454">
        <v>51.5</v>
      </c>
      <c r="H30" s="454">
        <f t="shared" si="0"/>
        <v>0</v>
      </c>
      <c r="I30" s="454">
        <f t="shared" si="1"/>
        <v>0</v>
      </c>
    </row>
    <row r="31" s="202" customFormat="1" ht="18" hidden="1" customHeight="1" spans="1:9">
      <c r="A31" s="384">
        <f>SUBTOTAL(3,$B$7:B31)</f>
        <v>4</v>
      </c>
      <c r="B31" s="384" t="s">
        <v>233</v>
      </c>
      <c r="C31" s="384" t="s">
        <v>234</v>
      </c>
      <c r="D31" s="384" t="s">
        <v>230</v>
      </c>
      <c r="E31" s="453"/>
      <c r="F31" s="454">
        <v>0</v>
      </c>
      <c r="G31" s="454">
        <v>62.13</v>
      </c>
      <c r="H31" s="454">
        <f t="shared" si="0"/>
        <v>0</v>
      </c>
      <c r="I31" s="454">
        <f t="shared" si="1"/>
        <v>0</v>
      </c>
    </row>
    <row r="32" s="202" customFormat="1" ht="18" hidden="1" customHeight="1" spans="1:9">
      <c r="A32" s="384">
        <f>SUBTOTAL(3,$B$7:B32)</f>
        <v>4</v>
      </c>
      <c r="B32" s="384" t="s">
        <v>235</v>
      </c>
      <c r="C32" s="384" t="s">
        <v>236</v>
      </c>
      <c r="D32" s="384" t="s">
        <v>230</v>
      </c>
      <c r="E32" s="453"/>
      <c r="F32" s="454">
        <v>0</v>
      </c>
      <c r="G32" s="454">
        <v>139.5</v>
      </c>
      <c r="H32" s="454">
        <f t="shared" si="0"/>
        <v>0</v>
      </c>
      <c r="I32" s="454">
        <f t="shared" si="1"/>
        <v>0</v>
      </c>
    </row>
    <row r="33" s="202" customFormat="1" ht="18" hidden="1" customHeight="1" spans="1:9">
      <c r="A33" s="384">
        <f>SUBTOTAL(3,$B$7:B33)</f>
        <v>4</v>
      </c>
      <c r="B33" s="384" t="s">
        <v>237</v>
      </c>
      <c r="C33" s="384" t="s">
        <v>238</v>
      </c>
      <c r="D33" s="384" t="s">
        <v>230</v>
      </c>
      <c r="E33" s="453"/>
      <c r="F33" s="454">
        <v>5.55</v>
      </c>
      <c r="G33" s="454">
        <v>262.25</v>
      </c>
      <c r="H33" s="454">
        <f t="shared" si="0"/>
        <v>0</v>
      </c>
      <c r="I33" s="454">
        <f t="shared" si="1"/>
        <v>0</v>
      </c>
    </row>
    <row r="34" s="202" customFormat="1" ht="18" hidden="1" customHeight="1" spans="1:9">
      <c r="A34" s="384">
        <f>SUBTOTAL(3,$B$7:B34)</f>
        <v>4</v>
      </c>
      <c r="B34" s="384" t="s">
        <v>239</v>
      </c>
      <c r="C34" s="384" t="s">
        <v>240</v>
      </c>
      <c r="D34" s="384" t="s">
        <v>230</v>
      </c>
      <c r="E34" s="453"/>
      <c r="F34" s="454">
        <v>36.2</v>
      </c>
      <c r="G34" s="454">
        <v>455.5</v>
      </c>
      <c r="H34" s="454">
        <f t="shared" si="0"/>
        <v>0</v>
      </c>
      <c r="I34" s="454">
        <f t="shared" si="1"/>
        <v>0</v>
      </c>
    </row>
    <row r="35" s="202" customFormat="1" ht="18" hidden="1" customHeight="1" spans="1:9">
      <c r="A35" s="384">
        <f>SUBTOTAL(3,$B$7:B35)</f>
        <v>4</v>
      </c>
      <c r="B35" s="384" t="s">
        <v>241</v>
      </c>
      <c r="C35" s="384" t="s">
        <v>242</v>
      </c>
      <c r="D35" s="384" t="s">
        <v>230</v>
      </c>
      <c r="E35" s="456">
        <f>((0.8*0.8*10/6*1.33)/100*表四甲!E73)*2</f>
        <v>0</v>
      </c>
      <c r="F35" s="454">
        <v>0</v>
      </c>
      <c r="G35" s="454">
        <v>40.88</v>
      </c>
      <c r="H35" s="454">
        <f t="shared" si="0"/>
        <v>0</v>
      </c>
      <c r="I35" s="454">
        <f t="shared" si="1"/>
        <v>0</v>
      </c>
    </row>
    <row r="36" s="202" customFormat="1" ht="18" hidden="1" customHeight="1" spans="1:9">
      <c r="A36" s="384">
        <f>SUBTOTAL(3,$B$7:B36)</f>
        <v>4</v>
      </c>
      <c r="B36" s="384" t="s">
        <v>243</v>
      </c>
      <c r="C36" s="384" t="s">
        <v>244</v>
      </c>
      <c r="D36" s="384" t="s">
        <v>230</v>
      </c>
      <c r="E36" s="453"/>
      <c r="F36" s="454">
        <v>0</v>
      </c>
      <c r="G36" s="454">
        <v>55</v>
      </c>
      <c r="H36" s="454">
        <f t="shared" si="0"/>
        <v>0</v>
      </c>
      <c r="I36" s="454">
        <f t="shared" si="1"/>
        <v>0</v>
      </c>
    </row>
    <row r="37" s="202" customFormat="1" ht="18" hidden="1" customHeight="1" spans="1:9">
      <c r="A37" s="384">
        <f>SUBTOTAL(3,$B$7:B37)</f>
        <v>4</v>
      </c>
      <c r="B37" s="384" t="s">
        <v>245</v>
      </c>
      <c r="C37" s="384" t="s">
        <v>246</v>
      </c>
      <c r="D37" s="384" t="s">
        <v>230</v>
      </c>
      <c r="E37" s="453"/>
      <c r="F37" s="454">
        <v>0</v>
      </c>
      <c r="G37" s="454">
        <v>71.13</v>
      </c>
      <c r="H37" s="454">
        <f t="shared" si="0"/>
        <v>0</v>
      </c>
      <c r="I37" s="454">
        <f t="shared" si="1"/>
        <v>0</v>
      </c>
    </row>
    <row r="38" s="202" customFormat="1" ht="18" hidden="1" customHeight="1" spans="1:9">
      <c r="A38" s="384">
        <f>SUBTOTAL(3,$B$7:B38)</f>
        <v>4</v>
      </c>
      <c r="B38" s="384" t="s">
        <v>247</v>
      </c>
      <c r="C38" s="384" t="s">
        <v>248</v>
      </c>
      <c r="D38" s="384" t="s">
        <v>230</v>
      </c>
      <c r="E38" s="453"/>
      <c r="F38" s="454">
        <v>0</v>
      </c>
      <c r="G38" s="454">
        <v>145.5</v>
      </c>
      <c r="H38" s="454">
        <f t="shared" si="0"/>
        <v>0</v>
      </c>
      <c r="I38" s="454">
        <f t="shared" si="1"/>
        <v>0</v>
      </c>
    </row>
    <row r="39" s="202" customFormat="1" ht="18" hidden="1" customHeight="1" spans="1:9">
      <c r="A39" s="384">
        <f>SUBTOTAL(3,$B$7:B39)</f>
        <v>4</v>
      </c>
      <c r="B39" s="384" t="s">
        <v>249</v>
      </c>
      <c r="C39" s="384" t="s">
        <v>250</v>
      </c>
      <c r="D39" s="384" t="s">
        <v>230</v>
      </c>
      <c r="E39" s="453"/>
      <c r="F39" s="454">
        <v>6.55</v>
      </c>
      <c r="G39" s="454">
        <v>270.25</v>
      </c>
      <c r="H39" s="454">
        <f t="shared" si="0"/>
        <v>0</v>
      </c>
      <c r="I39" s="454">
        <f t="shared" si="1"/>
        <v>0</v>
      </c>
    </row>
    <row r="40" s="202" customFormat="1" ht="18" hidden="1" customHeight="1" spans="1:9">
      <c r="A40" s="384">
        <f>SUBTOTAL(3,$B$7:B40)</f>
        <v>4</v>
      </c>
      <c r="B40" s="384" t="s">
        <v>251</v>
      </c>
      <c r="C40" s="384" t="s">
        <v>252</v>
      </c>
      <c r="D40" s="384" t="s">
        <v>230</v>
      </c>
      <c r="E40" s="453"/>
      <c r="F40" s="454">
        <v>38.2</v>
      </c>
      <c r="G40" s="454">
        <v>480.5</v>
      </c>
      <c r="H40" s="454">
        <f t="shared" si="0"/>
        <v>0</v>
      </c>
      <c r="I40" s="454">
        <f t="shared" si="1"/>
        <v>0</v>
      </c>
    </row>
    <row r="41" s="202" customFormat="1" ht="18" hidden="1" customHeight="1" spans="1:9">
      <c r="A41" s="384">
        <f>SUBTOTAL(3,$B$7:B41)</f>
        <v>4</v>
      </c>
      <c r="B41" s="384" t="s">
        <v>253</v>
      </c>
      <c r="C41" s="384" t="s">
        <v>254</v>
      </c>
      <c r="D41" s="384" t="s">
        <v>255</v>
      </c>
      <c r="E41" s="453"/>
      <c r="F41" s="454">
        <v>0</v>
      </c>
      <c r="G41" s="454">
        <v>6</v>
      </c>
      <c r="H41" s="454">
        <f t="shared" si="0"/>
        <v>0</v>
      </c>
      <c r="I41" s="454">
        <f t="shared" si="1"/>
        <v>0</v>
      </c>
    </row>
    <row r="42" s="202" customFormat="1" ht="18" hidden="1" customHeight="1" spans="1:9">
      <c r="A42" s="384">
        <f>SUBTOTAL(3,$B$7:B42)</f>
        <v>4</v>
      </c>
      <c r="B42" s="384" t="s">
        <v>256</v>
      </c>
      <c r="C42" s="384" t="s">
        <v>257</v>
      </c>
      <c r="D42" s="384" t="s">
        <v>230</v>
      </c>
      <c r="E42" s="456">
        <f>E35*0.2</f>
        <v>0</v>
      </c>
      <c r="F42" s="454">
        <v>0</v>
      </c>
      <c r="G42" s="454">
        <v>12</v>
      </c>
      <c r="H42" s="454">
        <f t="shared" si="0"/>
        <v>0</v>
      </c>
      <c r="I42" s="454">
        <f t="shared" si="1"/>
        <v>0</v>
      </c>
    </row>
    <row r="43" s="202" customFormat="1" ht="18" hidden="1" customHeight="1" spans="1:9">
      <c r="A43" s="384">
        <f>SUBTOTAL(3,$B$7:B43)</f>
        <v>4</v>
      </c>
      <c r="B43" s="384" t="s">
        <v>258</v>
      </c>
      <c r="C43" s="384" t="s">
        <v>259</v>
      </c>
      <c r="D43" s="384" t="s">
        <v>260</v>
      </c>
      <c r="E43" s="453"/>
      <c r="F43" s="454">
        <v>5.88</v>
      </c>
      <c r="G43" s="454">
        <v>26.88</v>
      </c>
      <c r="H43" s="454">
        <f t="shared" si="0"/>
        <v>0</v>
      </c>
      <c r="I43" s="454">
        <f t="shared" si="1"/>
        <v>0</v>
      </c>
    </row>
    <row r="44" s="202" customFormat="1" ht="18" hidden="1" customHeight="1" spans="1:9">
      <c r="A44" s="384">
        <f>SUBTOTAL(3,$B$7:B44)</f>
        <v>4</v>
      </c>
      <c r="B44" s="384" t="s">
        <v>261</v>
      </c>
      <c r="C44" s="384" t="s">
        <v>262</v>
      </c>
      <c r="D44" s="384" t="s">
        <v>260</v>
      </c>
      <c r="E44" s="453"/>
      <c r="F44" s="454">
        <v>8.2</v>
      </c>
      <c r="G44" s="454">
        <v>29.26</v>
      </c>
      <c r="H44" s="454">
        <f t="shared" si="0"/>
        <v>0</v>
      </c>
      <c r="I44" s="454">
        <f t="shared" si="1"/>
        <v>0</v>
      </c>
    </row>
    <row r="45" s="202" customFormat="1" ht="18" hidden="1" customHeight="1" spans="1:9">
      <c r="A45" s="384">
        <f>SUBTOTAL(3,$B$7:B45)</f>
        <v>4</v>
      </c>
      <c r="B45" s="384" t="s">
        <v>263</v>
      </c>
      <c r="C45" s="384" t="s">
        <v>264</v>
      </c>
      <c r="D45" s="384" t="s">
        <v>260</v>
      </c>
      <c r="E45" s="453"/>
      <c r="F45" s="454">
        <v>10.42</v>
      </c>
      <c r="G45" s="454">
        <v>30.94</v>
      </c>
      <c r="H45" s="454">
        <f t="shared" si="0"/>
        <v>0</v>
      </c>
      <c r="I45" s="454">
        <f t="shared" si="1"/>
        <v>0</v>
      </c>
    </row>
    <row r="46" s="202" customFormat="1" ht="18" hidden="1" customHeight="1" spans="1:9">
      <c r="A46" s="384">
        <f>SUBTOTAL(3,$B$7:B46)</f>
        <v>4</v>
      </c>
      <c r="B46" s="384" t="s">
        <v>265</v>
      </c>
      <c r="C46" s="384" t="s">
        <v>266</v>
      </c>
      <c r="D46" s="384" t="s">
        <v>260</v>
      </c>
      <c r="E46" s="453"/>
      <c r="F46" s="454">
        <v>12.63</v>
      </c>
      <c r="G46" s="454">
        <v>32.62</v>
      </c>
      <c r="H46" s="454">
        <f t="shared" si="0"/>
        <v>0</v>
      </c>
      <c r="I46" s="454">
        <f t="shared" si="1"/>
        <v>0</v>
      </c>
    </row>
    <row r="47" s="202" customFormat="1" ht="18" hidden="1" customHeight="1" spans="1:9">
      <c r="A47" s="384">
        <f>SUBTOTAL(3,$B$7:B47)</f>
        <v>4</v>
      </c>
      <c r="B47" s="384" t="s">
        <v>267</v>
      </c>
      <c r="C47" s="384" t="s">
        <v>268</v>
      </c>
      <c r="D47" s="384" t="s">
        <v>260</v>
      </c>
      <c r="E47" s="453"/>
      <c r="F47" s="454">
        <v>14.85</v>
      </c>
      <c r="G47" s="454">
        <v>34.3</v>
      </c>
      <c r="H47" s="454">
        <f t="shared" si="0"/>
        <v>0</v>
      </c>
      <c r="I47" s="454">
        <f t="shared" si="1"/>
        <v>0</v>
      </c>
    </row>
    <row r="48" s="202" customFormat="1" ht="18" hidden="1" customHeight="1" spans="1:9">
      <c r="A48" s="384">
        <f>SUBTOTAL(3,$B$7:B48)</f>
        <v>4</v>
      </c>
      <c r="B48" s="384" t="s">
        <v>269</v>
      </c>
      <c r="C48" s="384" t="s">
        <v>270</v>
      </c>
      <c r="D48" s="384" t="s">
        <v>260</v>
      </c>
      <c r="E48" s="453"/>
      <c r="F48" s="454">
        <v>18.18</v>
      </c>
      <c r="G48" s="454">
        <v>36.82</v>
      </c>
      <c r="H48" s="454">
        <f t="shared" si="0"/>
        <v>0</v>
      </c>
      <c r="I48" s="454">
        <f t="shared" si="1"/>
        <v>0</v>
      </c>
    </row>
    <row r="49" s="202" customFormat="1" ht="12" hidden="1" spans="1:9">
      <c r="A49" s="384">
        <f>SUBTOTAL(3,$B$7:B49)</f>
        <v>4</v>
      </c>
      <c r="B49" s="384" t="s">
        <v>271</v>
      </c>
      <c r="C49" s="384" t="s">
        <v>272</v>
      </c>
      <c r="D49" s="384" t="s">
        <v>260</v>
      </c>
      <c r="E49" s="453"/>
      <c r="F49" s="454">
        <v>7.44</v>
      </c>
      <c r="G49" s="454">
        <v>30.58</v>
      </c>
      <c r="H49" s="454">
        <f t="shared" si="0"/>
        <v>0</v>
      </c>
      <c r="I49" s="454">
        <f t="shared" si="1"/>
        <v>0</v>
      </c>
    </row>
    <row r="50" s="202" customFormat="1" ht="18" hidden="1" customHeight="1" spans="1:9">
      <c r="A50" s="384">
        <f>SUBTOTAL(3,$B$7:B50)</f>
        <v>4</v>
      </c>
      <c r="B50" s="384" t="s">
        <v>273</v>
      </c>
      <c r="C50" s="384" t="s">
        <v>274</v>
      </c>
      <c r="D50" s="384" t="s">
        <v>260</v>
      </c>
      <c r="E50" s="453"/>
      <c r="F50" s="454">
        <v>10.05</v>
      </c>
      <c r="G50" s="454">
        <v>33.69</v>
      </c>
      <c r="H50" s="454">
        <f t="shared" si="0"/>
        <v>0</v>
      </c>
      <c r="I50" s="454">
        <f t="shared" si="1"/>
        <v>0</v>
      </c>
    </row>
    <row r="51" s="202" customFormat="1" ht="18" hidden="1" customHeight="1" spans="1:9">
      <c r="A51" s="384">
        <f>SUBTOTAL(3,$B$7:B51)</f>
        <v>4</v>
      </c>
      <c r="B51" s="384" t="s">
        <v>275</v>
      </c>
      <c r="C51" s="384" t="s">
        <v>276</v>
      </c>
      <c r="D51" s="384" t="s">
        <v>260</v>
      </c>
      <c r="E51" s="453"/>
      <c r="F51" s="454">
        <v>12.76</v>
      </c>
      <c r="G51" s="454">
        <v>36.52</v>
      </c>
      <c r="H51" s="454">
        <f t="shared" si="0"/>
        <v>0</v>
      </c>
      <c r="I51" s="454">
        <f t="shared" si="1"/>
        <v>0</v>
      </c>
    </row>
    <row r="52" s="202" customFormat="1" ht="18" hidden="1" customHeight="1" spans="1:9">
      <c r="A52" s="384">
        <f>SUBTOTAL(3,$B$7:B52)</f>
        <v>4</v>
      </c>
      <c r="B52" s="384" t="s">
        <v>277</v>
      </c>
      <c r="C52" s="384" t="s">
        <v>278</v>
      </c>
      <c r="D52" s="384" t="s">
        <v>260</v>
      </c>
      <c r="E52" s="453"/>
      <c r="F52" s="454">
        <v>15.5</v>
      </c>
      <c r="G52" s="454">
        <v>38.44</v>
      </c>
      <c r="H52" s="454">
        <f t="shared" si="0"/>
        <v>0</v>
      </c>
      <c r="I52" s="454">
        <f t="shared" si="1"/>
        <v>0</v>
      </c>
    </row>
    <row r="53" s="202" customFormat="1" ht="18" hidden="1" customHeight="1" spans="1:9">
      <c r="A53" s="384">
        <f>SUBTOTAL(3,$B$7:B53)</f>
        <v>4</v>
      </c>
      <c r="B53" s="384" t="s">
        <v>279</v>
      </c>
      <c r="C53" s="384" t="s">
        <v>280</v>
      </c>
      <c r="D53" s="384" t="s">
        <v>260</v>
      </c>
      <c r="E53" s="453"/>
      <c r="F53" s="454">
        <v>17.88</v>
      </c>
      <c r="G53" s="454">
        <v>41.25</v>
      </c>
      <c r="H53" s="454">
        <f t="shared" si="0"/>
        <v>0</v>
      </c>
      <c r="I53" s="454">
        <f t="shared" si="1"/>
        <v>0</v>
      </c>
    </row>
    <row r="54" s="202" customFormat="1" ht="18" hidden="1" customHeight="1" spans="1:9">
      <c r="A54" s="384">
        <f>SUBTOTAL(3,$B$7:B54)</f>
        <v>4</v>
      </c>
      <c r="B54" s="384" t="s">
        <v>281</v>
      </c>
      <c r="C54" s="384" t="s">
        <v>282</v>
      </c>
      <c r="D54" s="384" t="s">
        <v>260</v>
      </c>
      <c r="E54" s="453"/>
      <c r="F54" s="454">
        <v>22.1</v>
      </c>
      <c r="G54" s="454">
        <v>45</v>
      </c>
      <c r="H54" s="454">
        <f t="shared" si="0"/>
        <v>0</v>
      </c>
      <c r="I54" s="454">
        <f t="shared" si="1"/>
        <v>0</v>
      </c>
    </row>
    <row r="55" s="202" customFormat="1" ht="18" hidden="1" customHeight="1" spans="1:9">
      <c r="A55" s="384">
        <f>SUBTOTAL(3,$B$7:B55)</f>
        <v>4</v>
      </c>
      <c r="B55" s="384" t="s">
        <v>283</v>
      </c>
      <c r="C55" s="384" t="s">
        <v>284</v>
      </c>
      <c r="D55" s="384" t="s">
        <v>260</v>
      </c>
      <c r="E55" s="453"/>
      <c r="F55" s="454">
        <v>9.05</v>
      </c>
      <c r="G55" s="454">
        <v>40.22</v>
      </c>
      <c r="H55" s="454">
        <f t="shared" si="0"/>
        <v>0</v>
      </c>
      <c r="I55" s="454">
        <f t="shared" si="1"/>
        <v>0</v>
      </c>
    </row>
    <row r="56" s="202" customFormat="1" ht="18" hidden="1" customHeight="1" spans="1:9">
      <c r="A56" s="384">
        <f>SUBTOTAL(3,$B$7:B56)</f>
        <v>4</v>
      </c>
      <c r="B56" s="384" t="s">
        <v>285</v>
      </c>
      <c r="C56" s="384" t="s">
        <v>286</v>
      </c>
      <c r="D56" s="384" t="s">
        <v>260</v>
      </c>
      <c r="E56" s="453"/>
      <c r="F56" s="454">
        <v>12.55</v>
      </c>
      <c r="G56" s="454">
        <v>43.54</v>
      </c>
      <c r="H56" s="454">
        <f t="shared" si="0"/>
        <v>0</v>
      </c>
      <c r="I56" s="454">
        <f t="shared" si="1"/>
        <v>0</v>
      </c>
    </row>
    <row r="57" s="202" customFormat="1" ht="18" hidden="1" customHeight="1" spans="1:9">
      <c r="A57" s="384">
        <f>SUBTOTAL(3,$B$7:B57)</f>
        <v>4</v>
      </c>
      <c r="B57" s="384" t="s">
        <v>287</v>
      </c>
      <c r="C57" s="384" t="s">
        <v>288</v>
      </c>
      <c r="D57" s="384" t="s">
        <v>260</v>
      </c>
      <c r="E57" s="453"/>
      <c r="F57" s="454">
        <v>15.86</v>
      </c>
      <c r="G57" s="454">
        <v>47.1</v>
      </c>
      <c r="H57" s="454">
        <f t="shared" si="0"/>
        <v>0</v>
      </c>
      <c r="I57" s="454">
        <f t="shared" si="1"/>
        <v>0</v>
      </c>
    </row>
    <row r="58" s="202" customFormat="1" ht="18" hidden="1" customHeight="1" spans="1:9">
      <c r="A58" s="384">
        <f>SUBTOTAL(3,$B$7:B58)</f>
        <v>4</v>
      </c>
      <c r="B58" s="384" t="s">
        <v>289</v>
      </c>
      <c r="C58" s="384" t="s">
        <v>290</v>
      </c>
      <c r="D58" s="384" t="s">
        <v>260</v>
      </c>
      <c r="E58" s="453"/>
      <c r="F58" s="454">
        <v>19.2</v>
      </c>
      <c r="G58" s="454">
        <v>50.14</v>
      </c>
      <c r="H58" s="454">
        <f t="shared" si="0"/>
        <v>0</v>
      </c>
      <c r="I58" s="454">
        <f t="shared" si="1"/>
        <v>0</v>
      </c>
    </row>
    <row r="59" s="202" customFormat="1" ht="18" hidden="1" customHeight="1" spans="1:9">
      <c r="A59" s="384">
        <f>SUBTOTAL(3,$B$7:B59)</f>
        <v>4</v>
      </c>
      <c r="B59" s="384" t="s">
        <v>291</v>
      </c>
      <c r="C59" s="384" t="s">
        <v>292</v>
      </c>
      <c r="D59" s="384" t="s">
        <v>260</v>
      </c>
      <c r="E59" s="453"/>
      <c r="F59" s="454">
        <v>22.53</v>
      </c>
      <c r="G59" s="454">
        <v>53.13</v>
      </c>
      <c r="H59" s="454">
        <f t="shared" si="0"/>
        <v>0</v>
      </c>
      <c r="I59" s="454">
        <f t="shared" si="1"/>
        <v>0</v>
      </c>
    </row>
    <row r="60" s="202" customFormat="1" ht="18" hidden="1" customHeight="1" spans="1:9">
      <c r="A60" s="384">
        <f>SUBTOTAL(3,$B$7:B60)</f>
        <v>4</v>
      </c>
      <c r="B60" s="384" t="s">
        <v>293</v>
      </c>
      <c r="C60" s="384" t="s">
        <v>294</v>
      </c>
      <c r="D60" s="384" t="s">
        <v>260</v>
      </c>
      <c r="E60" s="453"/>
      <c r="F60" s="454">
        <v>27.5</v>
      </c>
      <c r="G60" s="454">
        <v>57.46</v>
      </c>
      <c r="H60" s="454">
        <f t="shared" si="0"/>
        <v>0</v>
      </c>
      <c r="I60" s="454">
        <f t="shared" si="1"/>
        <v>0</v>
      </c>
    </row>
    <row r="61" s="202" customFormat="1" ht="18" hidden="1" customHeight="1" spans="1:9">
      <c r="A61" s="384">
        <f>SUBTOTAL(3,$B$7:B61)</f>
        <v>4</v>
      </c>
      <c r="B61" s="384" t="s">
        <v>295</v>
      </c>
      <c r="C61" s="384" t="s">
        <v>296</v>
      </c>
      <c r="D61" s="384" t="s">
        <v>260</v>
      </c>
      <c r="E61" s="453"/>
      <c r="F61" s="454">
        <v>8.35</v>
      </c>
      <c r="G61" s="454">
        <v>22.84</v>
      </c>
      <c r="H61" s="454">
        <f t="shared" si="0"/>
        <v>0</v>
      </c>
      <c r="I61" s="454">
        <f t="shared" si="1"/>
        <v>0</v>
      </c>
    </row>
    <row r="62" s="202" customFormat="1" ht="18" hidden="1" customHeight="1" spans="1:9">
      <c r="A62" s="384">
        <f>SUBTOTAL(3,$B$7:B62)</f>
        <v>4</v>
      </c>
      <c r="B62" s="384" t="s">
        <v>297</v>
      </c>
      <c r="C62" s="384" t="s">
        <v>298</v>
      </c>
      <c r="D62" s="384" t="s">
        <v>260</v>
      </c>
      <c r="E62" s="453"/>
      <c r="F62" s="454">
        <v>9.49</v>
      </c>
      <c r="G62" s="454">
        <v>25.91</v>
      </c>
      <c r="H62" s="454">
        <f t="shared" si="0"/>
        <v>0</v>
      </c>
      <c r="I62" s="454">
        <f t="shared" si="1"/>
        <v>0</v>
      </c>
    </row>
    <row r="63" s="202" customFormat="1" ht="18" hidden="1" customHeight="1" spans="1:9">
      <c r="A63" s="384">
        <f>SUBTOTAL(3,$B$7:B63)</f>
        <v>4</v>
      </c>
      <c r="B63" s="384" t="s">
        <v>299</v>
      </c>
      <c r="C63" s="384" t="s">
        <v>300</v>
      </c>
      <c r="D63" s="384" t="s">
        <v>260</v>
      </c>
      <c r="E63" s="453"/>
      <c r="F63" s="454">
        <v>11.08</v>
      </c>
      <c r="G63" s="454">
        <v>30.23</v>
      </c>
      <c r="H63" s="454">
        <f t="shared" si="0"/>
        <v>0</v>
      </c>
      <c r="I63" s="454">
        <f t="shared" si="1"/>
        <v>0</v>
      </c>
    </row>
    <row r="64" s="202" customFormat="1" ht="18" hidden="1" customHeight="1" spans="1:9">
      <c r="A64" s="384">
        <f>SUBTOTAL(3,$B$7:B64)</f>
        <v>4</v>
      </c>
      <c r="B64" s="384" t="s">
        <v>301</v>
      </c>
      <c r="C64" s="384" t="s">
        <v>302</v>
      </c>
      <c r="D64" s="384" t="s">
        <v>260</v>
      </c>
      <c r="E64" s="453"/>
      <c r="F64" s="454">
        <v>13.51</v>
      </c>
      <c r="G64" s="454">
        <v>36.76</v>
      </c>
      <c r="H64" s="454">
        <f t="shared" si="0"/>
        <v>0</v>
      </c>
      <c r="I64" s="454">
        <f t="shared" si="1"/>
        <v>0</v>
      </c>
    </row>
    <row r="65" s="202" customFormat="1" ht="18" hidden="1" customHeight="1" spans="1:9">
      <c r="A65" s="384">
        <f>SUBTOTAL(3,$B$7:B65)</f>
        <v>4</v>
      </c>
      <c r="B65" s="384" t="s">
        <v>303</v>
      </c>
      <c r="C65" s="384" t="s">
        <v>304</v>
      </c>
      <c r="D65" s="384" t="s">
        <v>305</v>
      </c>
      <c r="E65" s="453"/>
      <c r="F65" s="454">
        <v>6.4</v>
      </c>
      <c r="G65" s="454">
        <v>6.14</v>
      </c>
      <c r="H65" s="454">
        <f t="shared" si="0"/>
        <v>0</v>
      </c>
      <c r="I65" s="454">
        <f t="shared" si="1"/>
        <v>0</v>
      </c>
    </row>
    <row r="66" s="202" customFormat="1" ht="18" hidden="1" customHeight="1" spans="1:9">
      <c r="A66" s="384">
        <f>SUBTOTAL(3,$B$7:B66)</f>
        <v>4</v>
      </c>
      <c r="B66" s="384" t="s">
        <v>306</v>
      </c>
      <c r="C66" s="384" t="s">
        <v>307</v>
      </c>
      <c r="D66" s="384" t="s">
        <v>305</v>
      </c>
      <c r="E66" s="453"/>
      <c r="F66" s="454">
        <v>8.67</v>
      </c>
      <c r="G66" s="454">
        <v>8.33</v>
      </c>
      <c r="H66" s="454">
        <f t="shared" si="0"/>
        <v>0</v>
      </c>
      <c r="I66" s="454">
        <f t="shared" si="1"/>
        <v>0</v>
      </c>
    </row>
    <row r="67" s="202" customFormat="1" ht="18" hidden="1" customHeight="1" spans="1:9">
      <c r="A67" s="384">
        <f>SUBTOTAL(3,$B$7:B67)</f>
        <v>4</v>
      </c>
      <c r="B67" s="384" t="s">
        <v>308</v>
      </c>
      <c r="C67" s="384" t="s">
        <v>309</v>
      </c>
      <c r="D67" s="384" t="s">
        <v>305</v>
      </c>
      <c r="E67" s="453"/>
      <c r="F67" s="454">
        <v>5.12</v>
      </c>
      <c r="G67" s="454">
        <v>4.91</v>
      </c>
      <c r="H67" s="454">
        <f t="shared" si="0"/>
        <v>0</v>
      </c>
      <c r="I67" s="454">
        <f t="shared" si="1"/>
        <v>0</v>
      </c>
    </row>
    <row r="68" s="202" customFormat="1" ht="18" hidden="1" customHeight="1" spans="1:9">
      <c r="A68" s="384">
        <f>SUBTOTAL(3,$B$7:B68)</f>
        <v>4</v>
      </c>
      <c r="B68" s="384" t="s">
        <v>310</v>
      </c>
      <c r="C68" s="384" t="s">
        <v>311</v>
      </c>
      <c r="D68" s="384" t="s">
        <v>305</v>
      </c>
      <c r="E68" s="453"/>
      <c r="F68" s="454">
        <v>6.94</v>
      </c>
      <c r="G68" s="454">
        <v>6.66</v>
      </c>
      <c r="H68" s="454">
        <f t="shared" si="0"/>
        <v>0</v>
      </c>
      <c r="I68" s="454">
        <f t="shared" si="1"/>
        <v>0</v>
      </c>
    </row>
    <row r="69" s="202" customFormat="1" ht="18" hidden="1" customHeight="1" spans="1:9">
      <c r="A69" s="384">
        <f>SUBTOTAL(3,$B$7:B69)</f>
        <v>4</v>
      </c>
      <c r="B69" s="384" t="s">
        <v>312</v>
      </c>
      <c r="C69" s="384" t="s">
        <v>313</v>
      </c>
      <c r="D69" s="384" t="s">
        <v>305</v>
      </c>
      <c r="E69" s="453"/>
      <c r="F69" s="454">
        <v>1</v>
      </c>
      <c r="G69" s="454">
        <v>2</v>
      </c>
      <c r="H69" s="454">
        <f t="shared" si="0"/>
        <v>0</v>
      </c>
      <c r="I69" s="454">
        <f t="shared" si="1"/>
        <v>0</v>
      </c>
    </row>
    <row r="70" s="202" customFormat="1" ht="18" hidden="1" customHeight="1" spans="1:9">
      <c r="A70" s="384">
        <f>SUBTOTAL(3,$B$7:B70)</f>
        <v>4</v>
      </c>
      <c r="B70" s="384" t="s">
        <v>314</v>
      </c>
      <c r="C70" s="384" t="s">
        <v>315</v>
      </c>
      <c r="D70" s="384" t="s">
        <v>316</v>
      </c>
      <c r="E70" s="453"/>
      <c r="F70" s="454">
        <v>4.1</v>
      </c>
      <c r="G70" s="454">
        <v>15.73</v>
      </c>
      <c r="H70" s="454">
        <f t="shared" si="0"/>
        <v>0</v>
      </c>
      <c r="I70" s="454">
        <f t="shared" si="1"/>
        <v>0</v>
      </c>
    </row>
    <row r="71" s="202" customFormat="1" ht="18" hidden="1" customHeight="1" spans="1:9">
      <c r="A71" s="384">
        <f>SUBTOTAL(3,$B$7:B71)</f>
        <v>4</v>
      </c>
      <c r="B71" s="384" t="s">
        <v>317</v>
      </c>
      <c r="C71" s="384" t="s">
        <v>318</v>
      </c>
      <c r="D71" s="384" t="s">
        <v>316</v>
      </c>
      <c r="E71" s="453"/>
      <c r="F71" s="454">
        <v>7.5</v>
      </c>
      <c r="G71" s="454">
        <v>29.41</v>
      </c>
      <c r="H71" s="454">
        <f t="shared" si="0"/>
        <v>0</v>
      </c>
      <c r="I71" s="454">
        <f t="shared" si="1"/>
        <v>0</v>
      </c>
    </row>
    <row r="72" s="202" customFormat="1" ht="18" hidden="1" customHeight="1" spans="1:9">
      <c r="A72" s="384">
        <f>SUBTOTAL(3,$B$7:B72)</f>
        <v>4</v>
      </c>
      <c r="B72" s="384" t="s">
        <v>319</v>
      </c>
      <c r="C72" s="384" t="s">
        <v>320</v>
      </c>
      <c r="D72" s="384" t="s">
        <v>316</v>
      </c>
      <c r="E72" s="453"/>
      <c r="F72" s="454">
        <v>11.65</v>
      </c>
      <c r="G72" s="454">
        <v>45.4</v>
      </c>
      <c r="H72" s="454">
        <f t="shared" ref="H72:H135" si="2">E72*F72</f>
        <v>0</v>
      </c>
      <c r="I72" s="454">
        <f t="shared" ref="I72:I135" si="3">E72*G72</f>
        <v>0</v>
      </c>
    </row>
    <row r="73" s="202" customFormat="1" ht="18" hidden="1" customHeight="1" spans="1:9">
      <c r="A73" s="384">
        <f>SUBTOTAL(3,$B$7:B73)</f>
        <v>4</v>
      </c>
      <c r="B73" s="384" t="s">
        <v>321</v>
      </c>
      <c r="C73" s="384" t="s">
        <v>322</v>
      </c>
      <c r="D73" s="384" t="s">
        <v>316</v>
      </c>
      <c r="E73" s="453"/>
      <c r="F73" s="454">
        <v>15.05</v>
      </c>
      <c r="G73" s="454">
        <v>58.5</v>
      </c>
      <c r="H73" s="454">
        <f t="shared" si="2"/>
        <v>0</v>
      </c>
      <c r="I73" s="454">
        <f t="shared" si="3"/>
        <v>0</v>
      </c>
    </row>
    <row r="74" s="202" customFormat="1" ht="18" hidden="1" customHeight="1" spans="1:9">
      <c r="A74" s="384">
        <f>SUBTOTAL(3,$B$7:B74)</f>
        <v>4</v>
      </c>
      <c r="B74" s="384" t="s">
        <v>323</v>
      </c>
      <c r="C74" s="384" t="s">
        <v>324</v>
      </c>
      <c r="D74" s="384" t="s">
        <v>316</v>
      </c>
      <c r="E74" s="453"/>
      <c r="F74" s="454">
        <v>19.22</v>
      </c>
      <c r="G74" s="454">
        <v>71.6</v>
      </c>
      <c r="H74" s="454">
        <f t="shared" si="2"/>
        <v>0</v>
      </c>
      <c r="I74" s="454">
        <f t="shared" si="3"/>
        <v>0</v>
      </c>
    </row>
    <row r="75" s="202" customFormat="1" ht="18" hidden="1" customHeight="1" spans="1:9">
      <c r="A75" s="384">
        <f>SUBTOTAL(3,$B$7:B75)</f>
        <v>4</v>
      </c>
      <c r="B75" s="384" t="s">
        <v>325</v>
      </c>
      <c r="C75" s="384" t="s">
        <v>326</v>
      </c>
      <c r="D75" s="384" t="s">
        <v>316</v>
      </c>
      <c r="E75" s="453"/>
      <c r="F75" s="454">
        <v>22.6</v>
      </c>
      <c r="G75" s="454">
        <v>84.8</v>
      </c>
      <c r="H75" s="454">
        <f t="shared" si="2"/>
        <v>0</v>
      </c>
      <c r="I75" s="454">
        <f t="shared" si="3"/>
        <v>0</v>
      </c>
    </row>
    <row r="76" s="202" customFormat="1" ht="18" hidden="1" customHeight="1" spans="1:9">
      <c r="A76" s="384">
        <f>SUBTOTAL(3,$B$7:B76)</f>
        <v>4</v>
      </c>
      <c r="B76" s="384" t="s">
        <v>327</v>
      </c>
      <c r="C76" s="384" t="s">
        <v>328</v>
      </c>
      <c r="D76" s="384" t="s">
        <v>316</v>
      </c>
      <c r="E76" s="453"/>
      <c r="F76" s="454">
        <v>25.6</v>
      </c>
      <c r="G76" s="454">
        <v>99.5</v>
      </c>
      <c r="H76" s="454">
        <f t="shared" si="2"/>
        <v>0</v>
      </c>
      <c r="I76" s="454">
        <f t="shared" si="3"/>
        <v>0</v>
      </c>
    </row>
    <row r="77" s="202" customFormat="1" ht="18" hidden="1" customHeight="1" spans="1:9">
      <c r="A77" s="384">
        <f>SUBTOTAL(3,$B$7:B77)</f>
        <v>4</v>
      </c>
      <c r="B77" s="384" t="s">
        <v>329</v>
      </c>
      <c r="C77" s="384" t="s">
        <v>330</v>
      </c>
      <c r="D77" s="384" t="s">
        <v>316</v>
      </c>
      <c r="E77" s="453"/>
      <c r="F77" s="454">
        <v>29.1</v>
      </c>
      <c r="G77" s="454">
        <v>112.45</v>
      </c>
      <c r="H77" s="454">
        <f t="shared" si="2"/>
        <v>0</v>
      </c>
      <c r="I77" s="454">
        <f t="shared" si="3"/>
        <v>0</v>
      </c>
    </row>
    <row r="78" s="202" customFormat="1" ht="18" hidden="1" customHeight="1" spans="1:9">
      <c r="A78" s="384">
        <f>SUBTOTAL(3,$B$7:B78)</f>
        <v>4</v>
      </c>
      <c r="B78" s="384" t="s">
        <v>331</v>
      </c>
      <c r="C78" s="384" t="s">
        <v>332</v>
      </c>
      <c r="D78" s="384" t="s">
        <v>316</v>
      </c>
      <c r="E78" s="453"/>
      <c r="F78" s="454">
        <v>33.1</v>
      </c>
      <c r="G78" s="454">
        <v>128.2</v>
      </c>
      <c r="H78" s="454">
        <f t="shared" si="2"/>
        <v>0</v>
      </c>
      <c r="I78" s="454">
        <f t="shared" si="3"/>
        <v>0</v>
      </c>
    </row>
    <row r="79" s="202" customFormat="1" ht="18" hidden="1" customHeight="1" spans="1:9">
      <c r="A79" s="384">
        <f>SUBTOTAL(3,$B$7:B79)</f>
        <v>4</v>
      </c>
      <c r="B79" s="384" t="s">
        <v>333</v>
      </c>
      <c r="C79" s="384" t="s">
        <v>334</v>
      </c>
      <c r="D79" s="384" t="s">
        <v>316</v>
      </c>
      <c r="E79" s="453"/>
      <c r="F79" s="454">
        <v>36.5</v>
      </c>
      <c r="G79" s="454">
        <v>141</v>
      </c>
      <c r="H79" s="454">
        <f t="shared" si="2"/>
        <v>0</v>
      </c>
      <c r="I79" s="454">
        <f t="shared" si="3"/>
        <v>0</v>
      </c>
    </row>
    <row r="80" s="202" customFormat="1" ht="18" hidden="1" customHeight="1" spans="1:9">
      <c r="A80" s="384">
        <f>SUBTOTAL(3,$B$7:B80)</f>
        <v>4</v>
      </c>
      <c r="B80" s="384" t="s">
        <v>335</v>
      </c>
      <c r="C80" s="384" t="s">
        <v>336</v>
      </c>
      <c r="D80" s="384" t="s">
        <v>316</v>
      </c>
      <c r="E80" s="453"/>
      <c r="F80" s="454">
        <v>39.8</v>
      </c>
      <c r="G80" s="454">
        <v>154.05</v>
      </c>
      <c r="H80" s="454">
        <f t="shared" si="2"/>
        <v>0</v>
      </c>
      <c r="I80" s="454">
        <f t="shared" si="3"/>
        <v>0</v>
      </c>
    </row>
    <row r="81" s="202" customFormat="1" ht="18" hidden="1" customHeight="1" spans="1:9">
      <c r="A81" s="384">
        <f>SUBTOTAL(3,$B$7:B81)</f>
        <v>4</v>
      </c>
      <c r="B81" s="384" t="s">
        <v>337</v>
      </c>
      <c r="C81" s="384" t="s">
        <v>338</v>
      </c>
      <c r="D81" s="384" t="s">
        <v>316</v>
      </c>
      <c r="E81" s="453"/>
      <c r="F81" s="454">
        <v>43.2</v>
      </c>
      <c r="G81" s="454">
        <v>167</v>
      </c>
      <c r="H81" s="454">
        <f t="shared" si="2"/>
        <v>0</v>
      </c>
      <c r="I81" s="454">
        <f t="shared" si="3"/>
        <v>0</v>
      </c>
    </row>
    <row r="82" s="202" customFormat="1" ht="18" hidden="1" customHeight="1" spans="1:9">
      <c r="A82" s="384">
        <f>SUBTOTAL(3,$B$7:B82)</f>
        <v>4</v>
      </c>
      <c r="B82" s="384" t="s">
        <v>339</v>
      </c>
      <c r="C82" s="384" t="s">
        <v>340</v>
      </c>
      <c r="D82" s="384" t="s">
        <v>316</v>
      </c>
      <c r="E82" s="453"/>
      <c r="F82" s="454">
        <v>47.3</v>
      </c>
      <c r="G82" s="454">
        <v>182.8</v>
      </c>
      <c r="H82" s="454">
        <f t="shared" si="2"/>
        <v>0</v>
      </c>
      <c r="I82" s="454">
        <f t="shared" si="3"/>
        <v>0</v>
      </c>
    </row>
    <row r="83" s="202" customFormat="1" ht="18" hidden="1" customHeight="1" spans="1:9">
      <c r="A83" s="384">
        <f>SUBTOTAL(3,$B$7:B83)</f>
        <v>4</v>
      </c>
      <c r="B83" s="384" t="s">
        <v>341</v>
      </c>
      <c r="C83" s="384" t="s">
        <v>342</v>
      </c>
      <c r="D83" s="384" t="s">
        <v>316</v>
      </c>
      <c r="E83" s="453"/>
      <c r="F83" s="454">
        <v>50.6</v>
      </c>
      <c r="G83" s="454">
        <v>195.5</v>
      </c>
      <c r="H83" s="454">
        <f t="shared" si="2"/>
        <v>0</v>
      </c>
      <c r="I83" s="454">
        <f t="shared" si="3"/>
        <v>0</v>
      </c>
    </row>
    <row r="84" s="202" customFormat="1" ht="18" hidden="1" customHeight="1" spans="1:9">
      <c r="A84" s="384">
        <f>SUBTOTAL(3,$B$7:B84)</f>
        <v>4</v>
      </c>
      <c r="B84" s="384" t="s">
        <v>343</v>
      </c>
      <c r="C84" s="384" t="s">
        <v>344</v>
      </c>
      <c r="D84" s="384" t="s">
        <v>316</v>
      </c>
      <c r="E84" s="453"/>
      <c r="F84" s="454">
        <v>54</v>
      </c>
      <c r="G84" s="454">
        <v>208.65</v>
      </c>
      <c r="H84" s="454">
        <f t="shared" si="2"/>
        <v>0</v>
      </c>
      <c r="I84" s="454">
        <f t="shared" si="3"/>
        <v>0</v>
      </c>
    </row>
    <row r="85" s="202" customFormat="1" ht="18" hidden="1" customHeight="1" spans="1:9">
      <c r="A85" s="384">
        <f>SUBTOTAL(3,$B$7:B85)</f>
        <v>4</v>
      </c>
      <c r="B85" s="384" t="s">
        <v>345</v>
      </c>
      <c r="C85" s="384" t="s">
        <v>346</v>
      </c>
      <c r="D85" s="384" t="s">
        <v>316</v>
      </c>
      <c r="E85" s="453"/>
      <c r="F85" s="454">
        <v>57.4</v>
      </c>
      <c r="G85" s="454">
        <v>221.6</v>
      </c>
      <c r="H85" s="454">
        <f t="shared" si="2"/>
        <v>0</v>
      </c>
      <c r="I85" s="454">
        <f t="shared" si="3"/>
        <v>0</v>
      </c>
    </row>
    <row r="86" s="202" customFormat="1" ht="18" hidden="1" customHeight="1" spans="1:9">
      <c r="A86" s="384">
        <f>SUBTOTAL(3,$B$7:B86)</f>
        <v>4</v>
      </c>
      <c r="B86" s="384" t="s">
        <v>347</v>
      </c>
      <c r="C86" s="384" t="s">
        <v>348</v>
      </c>
      <c r="D86" s="384" t="s">
        <v>316</v>
      </c>
      <c r="E86" s="453"/>
      <c r="F86" s="454">
        <v>4.8</v>
      </c>
      <c r="G86" s="454">
        <v>18.5</v>
      </c>
      <c r="H86" s="454">
        <f t="shared" si="2"/>
        <v>0</v>
      </c>
      <c r="I86" s="454">
        <f t="shared" si="3"/>
        <v>0</v>
      </c>
    </row>
    <row r="87" s="202" customFormat="1" ht="18" hidden="1" customHeight="1" spans="1:9">
      <c r="A87" s="384">
        <f>SUBTOTAL(3,$B$7:B87)</f>
        <v>4</v>
      </c>
      <c r="B87" s="384" t="s">
        <v>349</v>
      </c>
      <c r="C87" s="384" t="s">
        <v>350</v>
      </c>
      <c r="D87" s="384" t="s">
        <v>316</v>
      </c>
      <c r="E87" s="453"/>
      <c r="F87" s="454">
        <v>8.8</v>
      </c>
      <c r="G87" s="454">
        <v>34.6</v>
      </c>
      <c r="H87" s="454">
        <f t="shared" si="2"/>
        <v>0</v>
      </c>
      <c r="I87" s="454">
        <f t="shared" si="3"/>
        <v>0</v>
      </c>
    </row>
    <row r="88" s="202" customFormat="1" ht="18" hidden="1" customHeight="1" spans="1:9">
      <c r="A88" s="384">
        <f>SUBTOTAL(3,$B$7:B88)</f>
        <v>4</v>
      </c>
      <c r="B88" s="384" t="s">
        <v>351</v>
      </c>
      <c r="C88" s="384" t="s">
        <v>352</v>
      </c>
      <c r="D88" s="384" t="s">
        <v>316</v>
      </c>
      <c r="E88" s="453"/>
      <c r="F88" s="454">
        <v>13.7</v>
      </c>
      <c r="G88" s="454">
        <v>53.4</v>
      </c>
      <c r="H88" s="454">
        <f t="shared" si="2"/>
        <v>0</v>
      </c>
      <c r="I88" s="454">
        <f t="shared" si="3"/>
        <v>0</v>
      </c>
    </row>
    <row r="89" s="202" customFormat="1" ht="18" hidden="1" customHeight="1" spans="1:9">
      <c r="A89" s="384">
        <f>SUBTOTAL(3,$B$7:B89)</f>
        <v>4</v>
      </c>
      <c r="B89" s="384" t="s">
        <v>353</v>
      </c>
      <c r="C89" s="384" t="s">
        <v>354</v>
      </c>
      <c r="D89" s="384" t="s">
        <v>316</v>
      </c>
      <c r="E89" s="453"/>
      <c r="F89" s="454">
        <v>17.7</v>
      </c>
      <c r="G89" s="454">
        <v>68.9</v>
      </c>
      <c r="H89" s="454">
        <f t="shared" si="2"/>
        <v>0</v>
      </c>
      <c r="I89" s="454">
        <f t="shared" si="3"/>
        <v>0</v>
      </c>
    </row>
    <row r="90" s="202" customFormat="1" ht="18" hidden="1" customHeight="1" spans="1:9">
      <c r="A90" s="384">
        <f>SUBTOTAL(3,$B$7:B90)</f>
        <v>4</v>
      </c>
      <c r="B90" s="384" t="s">
        <v>355</v>
      </c>
      <c r="C90" s="384" t="s">
        <v>356</v>
      </c>
      <c r="D90" s="384" t="s">
        <v>316</v>
      </c>
      <c r="E90" s="453"/>
      <c r="F90" s="454">
        <v>22.4</v>
      </c>
      <c r="G90" s="454">
        <v>84.1</v>
      </c>
      <c r="H90" s="454">
        <f t="shared" si="2"/>
        <v>0</v>
      </c>
      <c r="I90" s="454">
        <f t="shared" si="3"/>
        <v>0</v>
      </c>
    </row>
    <row r="91" s="202" customFormat="1" ht="18" hidden="1" customHeight="1" spans="1:9">
      <c r="A91" s="384">
        <f>SUBTOTAL(3,$B$7:B91)</f>
        <v>4</v>
      </c>
      <c r="B91" s="384" t="s">
        <v>357</v>
      </c>
      <c r="C91" s="384" t="s">
        <v>358</v>
      </c>
      <c r="D91" s="384" t="s">
        <v>316</v>
      </c>
      <c r="E91" s="453"/>
      <c r="F91" s="454">
        <v>26.6</v>
      </c>
      <c r="G91" s="454">
        <v>103.3</v>
      </c>
      <c r="H91" s="454">
        <f t="shared" si="2"/>
        <v>0</v>
      </c>
      <c r="I91" s="454">
        <f t="shared" si="3"/>
        <v>0</v>
      </c>
    </row>
    <row r="92" s="202" customFormat="1" ht="18" hidden="1" customHeight="1" spans="1:9">
      <c r="A92" s="384">
        <f>SUBTOTAL(3,$B$7:B92)</f>
        <v>4</v>
      </c>
      <c r="B92" s="384" t="s">
        <v>359</v>
      </c>
      <c r="C92" s="384" t="s">
        <v>360</v>
      </c>
      <c r="D92" s="384" t="s">
        <v>316</v>
      </c>
      <c r="E92" s="453"/>
      <c r="F92" s="454">
        <v>30.3</v>
      </c>
      <c r="G92" s="454">
        <v>114.35</v>
      </c>
      <c r="H92" s="454">
        <f t="shared" si="2"/>
        <v>0</v>
      </c>
      <c r="I92" s="454">
        <f t="shared" si="3"/>
        <v>0</v>
      </c>
    </row>
    <row r="93" s="202" customFormat="1" ht="18" hidden="1" customHeight="1" spans="1:9">
      <c r="A93" s="384">
        <f>SUBTOTAL(3,$B$7:B93)</f>
        <v>4</v>
      </c>
      <c r="B93" s="384" t="s">
        <v>361</v>
      </c>
      <c r="C93" s="384" t="s">
        <v>362</v>
      </c>
      <c r="D93" s="384" t="s">
        <v>316</v>
      </c>
      <c r="E93" s="453"/>
      <c r="F93" s="454">
        <v>34.6</v>
      </c>
      <c r="G93" s="454">
        <v>133.9</v>
      </c>
      <c r="H93" s="454">
        <f t="shared" si="2"/>
        <v>0</v>
      </c>
      <c r="I93" s="454">
        <f t="shared" si="3"/>
        <v>0</v>
      </c>
    </row>
    <row r="94" s="202" customFormat="1" ht="18" hidden="1" customHeight="1" spans="1:9">
      <c r="A94" s="384">
        <f>SUBTOTAL(3,$B$7:B94)</f>
        <v>4</v>
      </c>
      <c r="B94" s="384" t="s">
        <v>363</v>
      </c>
      <c r="C94" s="384" t="s">
        <v>364</v>
      </c>
      <c r="D94" s="384" t="s">
        <v>316</v>
      </c>
      <c r="E94" s="453"/>
      <c r="F94" s="454">
        <v>39</v>
      </c>
      <c r="G94" s="454">
        <v>147.4</v>
      </c>
      <c r="H94" s="454">
        <f t="shared" si="2"/>
        <v>0</v>
      </c>
      <c r="I94" s="454">
        <f t="shared" si="3"/>
        <v>0</v>
      </c>
    </row>
    <row r="95" s="202" customFormat="1" ht="18" hidden="1" customHeight="1" spans="1:9">
      <c r="A95" s="384">
        <f>SUBTOTAL(3,$B$7:B95)</f>
        <v>4</v>
      </c>
      <c r="B95" s="384" t="s">
        <v>365</v>
      </c>
      <c r="C95" s="384" t="s">
        <v>366</v>
      </c>
      <c r="D95" s="384" t="s">
        <v>316</v>
      </c>
      <c r="E95" s="453"/>
      <c r="F95" s="454">
        <v>43</v>
      </c>
      <c r="G95" s="454">
        <v>162.1</v>
      </c>
      <c r="H95" s="454">
        <f t="shared" si="2"/>
        <v>0</v>
      </c>
      <c r="I95" s="454">
        <f t="shared" si="3"/>
        <v>0</v>
      </c>
    </row>
    <row r="96" s="202" customFormat="1" ht="18" hidden="1" customHeight="1" spans="1:9">
      <c r="A96" s="384">
        <f>SUBTOTAL(3,$B$7:B96)</f>
        <v>4</v>
      </c>
      <c r="B96" s="384" t="s">
        <v>367</v>
      </c>
      <c r="C96" s="384" t="s">
        <v>368</v>
      </c>
      <c r="D96" s="384" t="s">
        <v>316</v>
      </c>
      <c r="E96" s="453"/>
      <c r="F96" s="454">
        <v>46.9</v>
      </c>
      <c r="G96" s="454">
        <v>177.05</v>
      </c>
      <c r="H96" s="454">
        <f t="shared" si="2"/>
        <v>0</v>
      </c>
      <c r="I96" s="454">
        <f t="shared" si="3"/>
        <v>0</v>
      </c>
    </row>
    <row r="97" s="202" customFormat="1" ht="18" hidden="1" customHeight="1" spans="1:9">
      <c r="A97" s="384">
        <f>SUBTOTAL(3,$B$7:B97)</f>
        <v>4</v>
      </c>
      <c r="B97" s="384" t="s">
        <v>369</v>
      </c>
      <c r="C97" s="384" t="s">
        <v>370</v>
      </c>
      <c r="D97" s="384" t="s">
        <v>316</v>
      </c>
      <c r="E97" s="453"/>
      <c r="F97" s="454">
        <v>51.4</v>
      </c>
      <c r="G97" s="454">
        <v>198.9</v>
      </c>
      <c r="H97" s="454">
        <f t="shared" si="2"/>
        <v>0</v>
      </c>
      <c r="I97" s="454">
        <f t="shared" si="3"/>
        <v>0</v>
      </c>
    </row>
    <row r="98" s="202" customFormat="1" ht="18" hidden="1" customHeight="1" spans="1:9">
      <c r="A98" s="384">
        <f>SUBTOTAL(3,$B$7:B98)</f>
        <v>4</v>
      </c>
      <c r="B98" s="384" t="s">
        <v>371</v>
      </c>
      <c r="C98" s="384" t="s">
        <v>372</v>
      </c>
      <c r="D98" s="384" t="s">
        <v>316</v>
      </c>
      <c r="E98" s="453"/>
      <c r="F98" s="454">
        <v>55.8</v>
      </c>
      <c r="G98" s="454">
        <v>210</v>
      </c>
      <c r="H98" s="454">
        <f t="shared" si="2"/>
        <v>0</v>
      </c>
      <c r="I98" s="454">
        <f t="shared" si="3"/>
        <v>0</v>
      </c>
    </row>
    <row r="99" s="196" customFormat="1" ht="18" hidden="1" customHeight="1" spans="1:9">
      <c r="A99" s="384">
        <f>SUBTOTAL(3,$B$7:B99)</f>
        <v>4</v>
      </c>
      <c r="B99" s="384" t="s">
        <v>373</v>
      </c>
      <c r="C99" s="384" t="s">
        <v>374</v>
      </c>
      <c r="D99" s="384" t="s">
        <v>316</v>
      </c>
      <c r="E99" s="453"/>
      <c r="F99" s="454">
        <v>59.5</v>
      </c>
      <c r="G99" s="454">
        <v>225.5</v>
      </c>
      <c r="H99" s="454">
        <f t="shared" si="2"/>
        <v>0</v>
      </c>
      <c r="I99" s="454">
        <f t="shared" si="3"/>
        <v>0</v>
      </c>
    </row>
    <row r="100" s="196" customFormat="1" ht="18" hidden="1" customHeight="1" spans="1:9">
      <c r="A100" s="384">
        <f>SUBTOTAL(3,$B$7:B100)</f>
        <v>4</v>
      </c>
      <c r="B100" s="384" t="s">
        <v>375</v>
      </c>
      <c r="C100" s="384" t="s">
        <v>376</v>
      </c>
      <c r="D100" s="384" t="s">
        <v>316</v>
      </c>
      <c r="E100" s="453"/>
      <c r="F100" s="454">
        <v>63.2</v>
      </c>
      <c r="G100" s="454">
        <v>239.9</v>
      </c>
      <c r="H100" s="454">
        <f t="shared" si="2"/>
        <v>0</v>
      </c>
      <c r="I100" s="454">
        <f t="shared" si="3"/>
        <v>0</v>
      </c>
    </row>
    <row r="101" s="196" customFormat="1" ht="18" hidden="1" customHeight="1" spans="1:9">
      <c r="A101" s="384">
        <f>SUBTOTAL(3,$B$7:B101)</f>
        <v>4</v>
      </c>
      <c r="B101" s="384" t="s">
        <v>377</v>
      </c>
      <c r="C101" s="384" t="s">
        <v>378</v>
      </c>
      <c r="D101" s="384" t="s">
        <v>316</v>
      </c>
      <c r="E101" s="453"/>
      <c r="F101" s="454">
        <v>67</v>
      </c>
      <c r="G101" s="454">
        <v>254.4</v>
      </c>
      <c r="H101" s="454">
        <f t="shared" si="2"/>
        <v>0</v>
      </c>
      <c r="I101" s="454">
        <f t="shared" si="3"/>
        <v>0</v>
      </c>
    </row>
    <row r="102" hidden="1" spans="1:9">
      <c r="A102" s="384">
        <f>SUBTOTAL(3,$B$7:B102)</f>
        <v>4</v>
      </c>
      <c r="B102" s="384" t="s">
        <v>379</v>
      </c>
      <c r="C102" s="384" t="s">
        <v>380</v>
      </c>
      <c r="D102" s="384" t="s">
        <v>316</v>
      </c>
      <c r="E102" s="453"/>
      <c r="F102" s="454">
        <v>5.7</v>
      </c>
      <c r="G102" s="454">
        <v>21.8</v>
      </c>
      <c r="H102" s="454">
        <f t="shared" si="2"/>
        <v>0</v>
      </c>
      <c r="I102" s="454">
        <f t="shared" si="3"/>
        <v>0</v>
      </c>
    </row>
    <row r="103" s="196" customFormat="1" ht="18" hidden="1" customHeight="1" spans="1:9">
      <c r="A103" s="384">
        <f>SUBTOTAL(3,$B$7:B103)</f>
        <v>4</v>
      </c>
      <c r="B103" s="384" t="s">
        <v>381</v>
      </c>
      <c r="C103" s="384" t="s">
        <v>382</v>
      </c>
      <c r="D103" s="384" t="s">
        <v>316</v>
      </c>
      <c r="E103" s="453"/>
      <c r="F103" s="454">
        <v>10.6</v>
      </c>
      <c r="G103" s="454">
        <v>40.5</v>
      </c>
      <c r="H103" s="454">
        <f t="shared" si="2"/>
        <v>0</v>
      </c>
      <c r="I103" s="454">
        <f t="shared" si="3"/>
        <v>0</v>
      </c>
    </row>
    <row r="104" s="196" customFormat="1" ht="18" hidden="1" customHeight="1" spans="1:9">
      <c r="A104" s="384">
        <f>SUBTOTAL(3,$B$7:B104)</f>
        <v>4</v>
      </c>
      <c r="B104" s="384" t="s">
        <v>383</v>
      </c>
      <c r="C104" s="384" t="s">
        <v>384</v>
      </c>
      <c r="D104" s="384" t="s">
        <v>316</v>
      </c>
      <c r="E104" s="453"/>
      <c r="F104" s="454">
        <v>16.5</v>
      </c>
      <c r="G104" s="454">
        <v>63.1</v>
      </c>
      <c r="H104" s="454">
        <f t="shared" si="2"/>
        <v>0</v>
      </c>
      <c r="I104" s="454">
        <f t="shared" si="3"/>
        <v>0</v>
      </c>
    </row>
    <row r="105" s="196" customFormat="1" ht="18" hidden="1" customHeight="1" spans="1:9">
      <c r="A105" s="384">
        <f>SUBTOTAL(3,$B$7:B105)</f>
        <v>4</v>
      </c>
      <c r="B105" s="384" t="s">
        <v>385</v>
      </c>
      <c r="C105" s="384" t="s">
        <v>386</v>
      </c>
      <c r="D105" s="384" t="s">
        <v>316</v>
      </c>
      <c r="E105" s="453"/>
      <c r="F105" s="454">
        <v>21.2</v>
      </c>
      <c r="G105" s="454">
        <v>80.3</v>
      </c>
      <c r="H105" s="454">
        <f t="shared" si="2"/>
        <v>0</v>
      </c>
      <c r="I105" s="454">
        <f t="shared" si="3"/>
        <v>0</v>
      </c>
    </row>
    <row r="106" s="196" customFormat="1" ht="18" hidden="1" customHeight="1" spans="1:9">
      <c r="A106" s="384">
        <f>SUBTOTAL(3,$B$7:B106)</f>
        <v>4</v>
      </c>
      <c r="B106" s="384" t="s">
        <v>387</v>
      </c>
      <c r="C106" s="384" t="s">
        <v>388</v>
      </c>
      <c r="D106" s="384" t="s">
        <v>316</v>
      </c>
      <c r="E106" s="453"/>
      <c r="F106" s="454">
        <v>26.8</v>
      </c>
      <c r="G106" s="454">
        <v>99.5</v>
      </c>
      <c r="H106" s="454">
        <f t="shared" si="2"/>
        <v>0</v>
      </c>
      <c r="I106" s="454">
        <f t="shared" si="3"/>
        <v>0</v>
      </c>
    </row>
    <row r="107" s="196" customFormat="1" ht="18" hidden="1" customHeight="1" spans="1:9">
      <c r="A107" s="384">
        <f>SUBTOTAL(3,$B$7:B107)</f>
        <v>4</v>
      </c>
      <c r="B107" s="384" t="s">
        <v>389</v>
      </c>
      <c r="C107" s="384" t="s">
        <v>390</v>
      </c>
      <c r="D107" s="384" t="s">
        <v>316</v>
      </c>
      <c r="E107" s="453"/>
      <c r="F107" s="454">
        <v>32</v>
      </c>
      <c r="G107" s="454">
        <v>121</v>
      </c>
      <c r="H107" s="454">
        <f t="shared" si="2"/>
        <v>0</v>
      </c>
      <c r="I107" s="454">
        <f t="shared" si="3"/>
        <v>0</v>
      </c>
    </row>
    <row r="108" s="196" customFormat="1" ht="18" hidden="1" customHeight="1" spans="1:9">
      <c r="A108" s="384">
        <f>SUBTOTAL(3,$B$7:B108)</f>
        <v>4</v>
      </c>
      <c r="B108" s="384" t="s">
        <v>391</v>
      </c>
      <c r="C108" s="384" t="s">
        <v>392</v>
      </c>
      <c r="D108" s="384" t="s">
        <v>316</v>
      </c>
      <c r="E108" s="453"/>
      <c r="F108" s="454">
        <v>36.4</v>
      </c>
      <c r="G108" s="454">
        <v>134.5</v>
      </c>
      <c r="H108" s="454">
        <f t="shared" si="2"/>
        <v>0</v>
      </c>
      <c r="I108" s="454">
        <f t="shared" si="3"/>
        <v>0</v>
      </c>
    </row>
    <row r="109" s="196" customFormat="1" ht="18" hidden="1" customHeight="1" spans="1:9">
      <c r="A109" s="384">
        <f>SUBTOTAL(3,$B$7:B109)</f>
        <v>4</v>
      </c>
      <c r="B109" s="384" t="s">
        <v>393</v>
      </c>
      <c r="C109" s="384" t="s">
        <v>394</v>
      </c>
      <c r="D109" s="384" t="s">
        <v>316</v>
      </c>
      <c r="E109" s="453"/>
      <c r="F109" s="454">
        <v>41.5</v>
      </c>
      <c r="G109" s="454">
        <v>158</v>
      </c>
      <c r="H109" s="454">
        <f t="shared" si="2"/>
        <v>0</v>
      </c>
      <c r="I109" s="454">
        <f t="shared" si="3"/>
        <v>0</v>
      </c>
    </row>
    <row r="110" s="196" customFormat="1" ht="18" hidden="1" customHeight="1" spans="1:9">
      <c r="A110" s="384">
        <f>SUBTOTAL(3,$B$7:B110)</f>
        <v>4</v>
      </c>
      <c r="B110" s="384" t="s">
        <v>395</v>
      </c>
      <c r="C110" s="384" t="s">
        <v>396</v>
      </c>
      <c r="D110" s="384" t="s">
        <v>316</v>
      </c>
      <c r="E110" s="453"/>
      <c r="F110" s="454">
        <v>46.8</v>
      </c>
      <c r="G110" s="454">
        <v>173.9</v>
      </c>
      <c r="H110" s="454">
        <f t="shared" si="2"/>
        <v>0</v>
      </c>
      <c r="I110" s="454">
        <f t="shared" si="3"/>
        <v>0</v>
      </c>
    </row>
    <row r="111" s="196" customFormat="1" ht="18" hidden="1" customHeight="1" spans="1:9">
      <c r="A111" s="384">
        <f>SUBTOTAL(3,$B$7:B111)</f>
        <v>4</v>
      </c>
      <c r="B111" s="384" t="s">
        <v>397</v>
      </c>
      <c r="C111" s="384" t="s">
        <v>398</v>
      </c>
      <c r="D111" s="384" t="s">
        <v>316</v>
      </c>
      <c r="E111" s="453"/>
      <c r="F111" s="454">
        <v>51.6</v>
      </c>
      <c r="G111" s="454">
        <v>191.3</v>
      </c>
      <c r="H111" s="454">
        <f t="shared" si="2"/>
        <v>0</v>
      </c>
      <c r="I111" s="454">
        <f t="shared" si="3"/>
        <v>0</v>
      </c>
    </row>
    <row r="112" s="196" customFormat="1" ht="18" hidden="1" customHeight="1" spans="1:9">
      <c r="A112" s="384">
        <f>SUBTOTAL(3,$B$7:B112)</f>
        <v>4</v>
      </c>
      <c r="B112" s="384" t="s">
        <v>399</v>
      </c>
      <c r="C112" s="384" t="s">
        <v>400</v>
      </c>
      <c r="D112" s="384" t="s">
        <v>316</v>
      </c>
      <c r="E112" s="453"/>
      <c r="F112" s="454">
        <v>56.3</v>
      </c>
      <c r="G112" s="454">
        <v>209</v>
      </c>
      <c r="H112" s="454">
        <f t="shared" si="2"/>
        <v>0</v>
      </c>
      <c r="I112" s="454">
        <f t="shared" si="3"/>
        <v>0</v>
      </c>
    </row>
    <row r="113" s="196" customFormat="1" ht="18" hidden="1" customHeight="1" spans="1:9">
      <c r="A113" s="384">
        <f>SUBTOTAL(3,$B$7:B113)</f>
        <v>4</v>
      </c>
      <c r="B113" s="384" t="s">
        <v>401</v>
      </c>
      <c r="C113" s="384" t="s">
        <v>402</v>
      </c>
      <c r="D113" s="384" t="s">
        <v>316</v>
      </c>
      <c r="E113" s="453"/>
      <c r="F113" s="454">
        <v>61.7</v>
      </c>
      <c r="G113" s="454">
        <v>234.7</v>
      </c>
      <c r="H113" s="454">
        <f t="shared" si="2"/>
        <v>0</v>
      </c>
      <c r="I113" s="454">
        <f t="shared" si="3"/>
        <v>0</v>
      </c>
    </row>
    <row r="114" s="196" customFormat="1" ht="18" hidden="1" customHeight="1" spans="1:9">
      <c r="A114" s="384">
        <f>SUBTOTAL(3,$B$7:B114)</f>
        <v>4</v>
      </c>
      <c r="B114" s="384" t="s">
        <v>403</v>
      </c>
      <c r="C114" s="384" t="s">
        <v>404</v>
      </c>
      <c r="D114" s="384" t="s">
        <v>316</v>
      </c>
      <c r="E114" s="453"/>
      <c r="F114" s="454">
        <v>67</v>
      </c>
      <c r="G114" s="454">
        <v>247.8</v>
      </c>
      <c r="H114" s="454">
        <f t="shared" si="2"/>
        <v>0</v>
      </c>
      <c r="I114" s="454">
        <f t="shared" si="3"/>
        <v>0</v>
      </c>
    </row>
    <row r="115" s="196" customFormat="1" ht="18" hidden="1" customHeight="1" spans="1:9">
      <c r="A115" s="384">
        <f>SUBTOTAL(3,$B$7:B115)</f>
        <v>4</v>
      </c>
      <c r="B115" s="384" t="s">
        <v>405</v>
      </c>
      <c r="C115" s="384" t="s">
        <v>406</v>
      </c>
      <c r="D115" s="384" t="s">
        <v>316</v>
      </c>
      <c r="E115" s="453"/>
      <c r="F115" s="454">
        <v>71.4</v>
      </c>
      <c r="G115" s="454">
        <v>266</v>
      </c>
      <c r="H115" s="454">
        <f t="shared" si="2"/>
        <v>0</v>
      </c>
      <c r="I115" s="454">
        <f t="shared" si="3"/>
        <v>0</v>
      </c>
    </row>
    <row r="116" s="196" customFormat="1" ht="18" hidden="1" customHeight="1" spans="1:9">
      <c r="A116" s="384">
        <f>SUBTOTAL(3,$B$7:B116)</f>
        <v>4</v>
      </c>
      <c r="B116" s="384" t="s">
        <v>407</v>
      </c>
      <c r="C116" s="384" t="s">
        <v>408</v>
      </c>
      <c r="D116" s="384" t="s">
        <v>316</v>
      </c>
      <c r="E116" s="453"/>
      <c r="F116" s="454">
        <v>75.85</v>
      </c>
      <c r="G116" s="454">
        <v>283.1</v>
      </c>
      <c r="H116" s="454">
        <f t="shared" si="2"/>
        <v>0</v>
      </c>
      <c r="I116" s="454">
        <f t="shared" si="3"/>
        <v>0</v>
      </c>
    </row>
    <row r="117" s="196" customFormat="1" ht="18" hidden="1" customHeight="1" spans="1:9">
      <c r="A117" s="384">
        <f>SUBTOTAL(3,$B$7:B117)</f>
        <v>4</v>
      </c>
      <c r="B117" s="384" t="s">
        <v>409</v>
      </c>
      <c r="C117" s="384" t="s">
        <v>410</v>
      </c>
      <c r="D117" s="384" t="s">
        <v>316</v>
      </c>
      <c r="E117" s="453"/>
      <c r="F117" s="454">
        <v>80.4</v>
      </c>
      <c r="G117" s="454">
        <v>299.9</v>
      </c>
      <c r="H117" s="454">
        <f t="shared" si="2"/>
        <v>0</v>
      </c>
      <c r="I117" s="454">
        <f t="shared" si="3"/>
        <v>0</v>
      </c>
    </row>
    <row r="118" hidden="1" spans="1:9">
      <c r="A118" s="384">
        <f>SUBTOTAL(3,$B$7:B118)</f>
        <v>4</v>
      </c>
      <c r="B118" s="384" t="s">
        <v>411</v>
      </c>
      <c r="C118" s="384" t="s">
        <v>412</v>
      </c>
      <c r="D118" s="384" t="s">
        <v>413</v>
      </c>
      <c r="E118" s="453"/>
      <c r="F118" s="454">
        <v>0.63</v>
      </c>
      <c r="G118" s="454">
        <v>0.63</v>
      </c>
      <c r="H118" s="454">
        <f t="shared" si="2"/>
        <v>0</v>
      </c>
      <c r="I118" s="454">
        <f t="shared" si="3"/>
        <v>0</v>
      </c>
    </row>
    <row r="119" hidden="1" spans="1:9">
      <c r="A119" s="384">
        <f>SUBTOTAL(3,$B$7:B119)</f>
        <v>4</v>
      </c>
      <c r="B119" s="384" t="s">
        <v>414</v>
      </c>
      <c r="C119" s="384" t="s">
        <v>415</v>
      </c>
      <c r="D119" s="384" t="s">
        <v>413</v>
      </c>
      <c r="E119" s="453"/>
      <c r="F119" s="454">
        <v>0.38</v>
      </c>
      <c r="G119" s="454">
        <v>0.38</v>
      </c>
      <c r="H119" s="454">
        <f t="shared" si="2"/>
        <v>0</v>
      </c>
      <c r="I119" s="454">
        <f t="shared" si="3"/>
        <v>0</v>
      </c>
    </row>
    <row r="120" hidden="1" spans="1:9">
      <c r="A120" s="384">
        <f>SUBTOTAL(3,$B$7:B120)</f>
        <v>4</v>
      </c>
      <c r="B120" s="384" t="s">
        <v>416</v>
      </c>
      <c r="C120" s="384" t="s">
        <v>417</v>
      </c>
      <c r="D120" s="384" t="s">
        <v>418</v>
      </c>
      <c r="E120" s="453"/>
      <c r="F120" s="454">
        <v>2.64</v>
      </c>
      <c r="G120" s="454">
        <v>7.98</v>
      </c>
      <c r="H120" s="454">
        <f t="shared" si="2"/>
        <v>0</v>
      </c>
      <c r="I120" s="454">
        <f t="shared" si="3"/>
        <v>0</v>
      </c>
    </row>
    <row r="121" hidden="1" spans="1:9">
      <c r="A121" s="384">
        <f>SUBTOTAL(3,$B$7:B121)</f>
        <v>4</v>
      </c>
      <c r="B121" s="384" t="s">
        <v>419</v>
      </c>
      <c r="C121" s="384" t="s">
        <v>420</v>
      </c>
      <c r="D121" s="384" t="s">
        <v>421</v>
      </c>
      <c r="E121" s="453"/>
      <c r="F121" s="454">
        <v>0.53</v>
      </c>
      <c r="G121" s="454">
        <v>1.6</v>
      </c>
      <c r="H121" s="454">
        <f t="shared" si="2"/>
        <v>0</v>
      </c>
      <c r="I121" s="454">
        <f t="shared" si="3"/>
        <v>0</v>
      </c>
    </row>
    <row r="122" hidden="1" spans="1:9">
      <c r="A122" s="384">
        <f>SUBTOTAL(3,$B$7:B122)</f>
        <v>4</v>
      </c>
      <c r="B122" s="384" t="s">
        <v>422</v>
      </c>
      <c r="C122" s="384" t="s">
        <v>423</v>
      </c>
      <c r="D122" s="384" t="s">
        <v>418</v>
      </c>
      <c r="E122" s="453"/>
      <c r="F122" s="454">
        <v>3.96</v>
      </c>
      <c r="G122" s="454">
        <v>10.26</v>
      </c>
      <c r="H122" s="454">
        <f t="shared" si="2"/>
        <v>0</v>
      </c>
      <c r="I122" s="454">
        <f t="shared" si="3"/>
        <v>0</v>
      </c>
    </row>
    <row r="123" hidden="1" spans="1:9">
      <c r="A123" s="384">
        <f>SUBTOTAL(3,$B$7:B123)</f>
        <v>4</v>
      </c>
      <c r="B123" s="384" t="s">
        <v>424</v>
      </c>
      <c r="C123" s="384" t="s">
        <v>425</v>
      </c>
      <c r="D123" s="384" t="s">
        <v>421</v>
      </c>
      <c r="E123" s="453"/>
      <c r="F123" s="454">
        <v>0.79</v>
      </c>
      <c r="G123" s="454">
        <v>2.05</v>
      </c>
      <c r="H123" s="454">
        <f t="shared" si="2"/>
        <v>0</v>
      </c>
      <c r="I123" s="454">
        <f t="shared" si="3"/>
        <v>0</v>
      </c>
    </row>
    <row r="124" hidden="1" spans="1:9">
      <c r="A124" s="384">
        <f>SUBTOTAL(3,$B$7:B124)</f>
        <v>4</v>
      </c>
      <c r="B124" s="384" t="s">
        <v>426</v>
      </c>
      <c r="C124" s="384" t="s">
        <v>427</v>
      </c>
      <c r="D124" s="384" t="s">
        <v>418</v>
      </c>
      <c r="E124" s="453"/>
      <c r="F124" s="454">
        <v>5.94</v>
      </c>
      <c r="G124" s="454">
        <v>13.34</v>
      </c>
      <c r="H124" s="454">
        <f t="shared" si="2"/>
        <v>0</v>
      </c>
      <c r="I124" s="454">
        <f t="shared" si="3"/>
        <v>0</v>
      </c>
    </row>
    <row r="125" hidden="1" spans="1:9">
      <c r="A125" s="384">
        <f>SUBTOTAL(3,$B$7:B125)</f>
        <v>4</v>
      </c>
      <c r="B125" s="384" t="s">
        <v>428</v>
      </c>
      <c r="C125" s="384" t="s">
        <v>429</v>
      </c>
      <c r="D125" s="384" t="s">
        <v>421</v>
      </c>
      <c r="E125" s="453"/>
      <c r="F125" s="454">
        <v>1.19</v>
      </c>
      <c r="G125" s="454">
        <v>2.67</v>
      </c>
      <c r="H125" s="454">
        <f t="shared" si="2"/>
        <v>0</v>
      </c>
      <c r="I125" s="454">
        <f t="shared" si="3"/>
        <v>0</v>
      </c>
    </row>
    <row r="126" hidden="1" spans="1:9">
      <c r="A126" s="384">
        <f>SUBTOTAL(3,$B$7:B126)</f>
        <v>4</v>
      </c>
      <c r="B126" s="384" t="s">
        <v>430</v>
      </c>
      <c r="C126" s="384" t="s">
        <v>431</v>
      </c>
      <c r="D126" s="384" t="s">
        <v>418</v>
      </c>
      <c r="E126" s="453"/>
      <c r="F126" s="454">
        <v>8.91</v>
      </c>
      <c r="G126" s="454">
        <v>17.34</v>
      </c>
      <c r="H126" s="454">
        <f t="shared" si="2"/>
        <v>0</v>
      </c>
      <c r="I126" s="454">
        <f t="shared" si="3"/>
        <v>0</v>
      </c>
    </row>
    <row r="127" hidden="1" spans="1:9">
      <c r="A127" s="384">
        <f>SUBTOTAL(3,$B$7:B127)</f>
        <v>4</v>
      </c>
      <c r="B127" s="384" t="s">
        <v>432</v>
      </c>
      <c r="C127" s="384" t="s">
        <v>433</v>
      </c>
      <c r="D127" s="384" t="s">
        <v>421</v>
      </c>
      <c r="E127" s="453"/>
      <c r="F127" s="454">
        <v>1.78</v>
      </c>
      <c r="G127" s="454">
        <v>3.47</v>
      </c>
      <c r="H127" s="454">
        <f t="shared" si="2"/>
        <v>0</v>
      </c>
      <c r="I127" s="454">
        <f t="shared" si="3"/>
        <v>0</v>
      </c>
    </row>
    <row r="128" hidden="1" spans="1:9">
      <c r="A128" s="384">
        <f>SUBTOTAL(3,$B$7:B128)</f>
        <v>4</v>
      </c>
      <c r="B128" s="384" t="s">
        <v>434</v>
      </c>
      <c r="C128" s="384" t="s">
        <v>435</v>
      </c>
      <c r="D128" s="384" t="s">
        <v>418</v>
      </c>
      <c r="E128" s="453"/>
      <c r="F128" s="454">
        <v>13.66</v>
      </c>
      <c r="G128" s="454">
        <v>26.01</v>
      </c>
      <c r="H128" s="454">
        <f t="shared" si="2"/>
        <v>0</v>
      </c>
      <c r="I128" s="454">
        <f t="shared" si="3"/>
        <v>0</v>
      </c>
    </row>
    <row r="129" hidden="1" spans="1:9">
      <c r="A129" s="384">
        <f>SUBTOTAL(3,$B$7:B129)</f>
        <v>4</v>
      </c>
      <c r="B129" s="384" t="s">
        <v>436</v>
      </c>
      <c r="C129" s="384" t="s">
        <v>437</v>
      </c>
      <c r="D129" s="384" t="s">
        <v>421</v>
      </c>
      <c r="E129" s="453"/>
      <c r="F129" s="454">
        <v>2.73</v>
      </c>
      <c r="G129" s="454">
        <v>5.2</v>
      </c>
      <c r="H129" s="454">
        <f t="shared" si="2"/>
        <v>0</v>
      </c>
      <c r="I129" s="454">
        <f t="shared" si="3"/>
        <v>0</v>
      </c>
    </row>
    <row r="130" hidden="1" spans="1:9">
      <c r="A130" s="384">
        <f>SUBTOTAL(3,$B$7:B130)</f>
        <v>4</v>
      </c>
      <c r="B130" s="384" t="s">
        <v>438</v>
      </c>
      <c r="C130" s="384" t="s">
        <v>439</v>
      </c>
      <c r="D130" s="384" t="s">
        <v>418</v>
      </c>
      <c r="E130" s="453"/>
      <c r="F130" s="454">
        <v>17.49</v>
      </c>
      <c r="G130" s="454">
        <v>36.02</v>
      </c>
      <c r="H130" s="454">
        <f t="shared" si="2"/>
        <v>0</v>
      </c>
      <c r="I130" s="454">
        <f t="shared" si="3"/>
        <v>0</v>
      </c>
    </row>
    <row r="131" hidden="1" spans="1:9">
      <c r="A131" s="384">
        <f>SUBTOTAL(3,$B$7:B131)</f>
        <v>4</v>
      </c>
      <c r="B131" s="384" t="s">
        <v>440</v>
      </c>
      <c r="C131" s="384" t="s">
        <v>441</v>
      </c>
      <c r="D131" s="384" t="s">
        <v>421</v>
      </c>
      <c r="E131" s="453"/>
      <c r="F131" s="454">
        <v>3.8</v>
      </c>
      <c r="G131" s="454">
        <v>6.8</v>
      </c>
      <c r="H131" s="454">
        <f t="shared" si="2"/>
        <v>0</v>
      </c>
      <c r="I131" s="454">
        <f t="shared" si="3"/>
        <v>0</v>
      </c>
    </row>
    <row r="132" hidden="1" spans="1:9">
      <c r="A132" s="384">
        <f>SUBTOTAL(3,$B$7:B132)</f>
        <v>4</v>
      </c>
      <c r="B132" s="384" t="s">
        <v>442</v>
      </c>
      <c r="C132" s="384" t="s">
        <v>443</v>
      </c>
      <c r="D132" s="384" t="s">
        <v>444</v>
      </c>
      <c r="E132" s="453"/>
      <c r="F132" s="454">
        <v>0.1</v>
      </c>
      <c r="G132" s="454">
        <v>0.2</v>
      </c>
      <c r="H132" s="454">
        <f t="shared" si="2"/>
        <v>0</v>
      </c>
      <c r="I132" s="454">
        <f t="shared" si="3"/>
        <v>0</v>
      </c>
    </row>
    <row r="133" hidden="1" spans="1:9">
      <c r="A133" s="384">
        <f>SUBTOTAL(3,$B$7:B133)</f>
        <v>4</v>
      </c>
      <c r="B133" s="384" t="s">
        <v>445</v>
      </c>
      <c r="C133" s="384" t="s">
        <v>446</v>
      </c>
      <c r="D133" s="384" t="s">
        <v>444</v>
      </c>
      <c r="E133" s="453"/>
      <c r="F133" s="454">
        <v>0.05</v>
      </c>
      <c r="G133" s="454">
        <v>0.1</v>
      </c>
      <c r="H133" s="454">
        <f t="shared" si="2"/>
        <v>0</v>
      </c>
      <c r="I133" s="454">
        <f t="shared" si="3"/>
        <v>0</v>
      </c>
    </row>
    <row r="134" hidden="1" spans="1:9">
      <c r="A134" s="384">
        <f>SUBTOTAL(3,$B$7:B134)</f>
        <v>4</v>
      </c>
      <c r="B134" s="384" t="s">
        <v>447</v>
      </c>
      <c r="C134" s="384" t="s">
        <v>448</v>
      </c>
      <c r="D134" s="384" t="s">
        <v>444</v>
      </c>
      <c r="E134" s="453"/>
      <c r="F134" s="454">
        <v>0.08</v>
      </c>
      <c r="G134" s="454">
        <v>0.15</v>
      </c>
      <c r="H134" s="454">
        <f t="shared" si="2"/>
        <v>0</v>
      </c>
      <c r="I134" s="454">
        <f t="shared" si="3"/>
        <v>0</v>
      </c>
    </row>
    <row r="135" hidden="1" spans="1:9">
      <c r="A135" s="384">
        <f>SUBTOTAL(3,$B$7:B135)</f>
        <v>4</v>
      </c>
      <c r="B135" s="384" t="s">
        <v>449</v>
      </c>
      <c r="C135" s="384" t="s">
        <v>450</v>
      </c>
      <c r="D135" s="384" t="s">
        <v>444</v>
      </c>
      <c r="E135" s="453"/>
      <c r="F135" s="454">
        <v>1</v>
      </c>
      <c r="G135" s="454">
        <v>2</v>
      </c>
      <c r="H135" s="454">
        <f t="shared" si="2"/>
        <v>0</v>
      </c>
      <c r="I135" s="454">
        <f t="shared" si="3"/>
        <v>0</v>
      </c>
    </row>
    <row r="136" hidden="1" spans="1:9">
      <c r="A136" s="384">
        <f>SUBTOTAL(3,$B$7:B136)</f>
        <v>4</v>
      </c>
      <c r="B136" s="384" t="s">
        <v>451</v>
      </c>
      <c r="C136" s="384" t="s">
        <v>452</v>
      </c>
      <c r="D136" s="384" t="s">
        <v>444</v>
      </c>
      <c r="E136" s="453"/>
      <c r="F136" s="454">
        <v>0.6</v>
      </c>
      <c r="G136" s="454">
        <v>0.2</v>
      </c>
      <c r="H136" s="454">
        <f t="shared" ref="H136:H199" si="4">E136*F136</f>
        <v>0</v>
      </c>
      <c r="I136" s="454">
        <f t="shared" ref="I136:I199" si="5">E136*G136</f>
        <v>0</v>
      </c>
    </row>
    <row r="137" hidden="1" spans="1:9">
      <c r="A137" s="384">
        <f>SUBTOTAL(3,$B$7:B137)</f>
        <v>4</v>
      </c>
      <c r="B137" s="384" t="s">
        <v>453</v>
      </c>
      <c r="C137" s="384" t="s">
        <v>454</v>
      </c>
      <c r="D137" s="384" t="s">
        <v>444</v>
      </c>
      <c r="E137" s="453"/>
      <c r="F137" s="454">
        <v>0.03</v>
      </c>
      <c r="G137" s="454">
        <v>0.1</v>
      </c>
      <c r="H137" s="454">
        <f t="shared" si="4"/>
        <v>0</v>
      </c>
      <c r="I137" s="454">
        <f t="shared" si="5"/>
        <v>0</v>
      </c>
    </row>
    <row r="138" hidden="1" spans="1:9">
      <c r="A138" s="384">
        <f>SUBTOTAL(3,$B$7:B138)</f>
        <v>4</v>
      </c>
      <c r="B138" s="384" t="s">
        <v>455</v>
      </c>
      <c r="C138" s="384" t="s">
        <v>456</v>
      </c>
      <c r="D138" s="384" t="s">
        <v>444</v>
      </c>
      <c r="E138" s="453"/>
      <c r="F138" s="454">
        <v>0.01</v>
      </c>
      <c r="G138" s="454">
        <v>0.1</v>
      </c>
      <c r="H138" s="454">
        <f t="shared" si="4"/>
        <v>0</v>
      </c>
      <c r="I138" s="454">
        <f t="shared" si="5"/>
        <v>0</v>
      </c>
    </row>
    <row r="139" hidden="1" spans="1:9">
      <c r="A139" s="384">
        <f>SUBTOTAL(3,$B$7:B139)</f>
        <v>4</v>
      </c>
      <c r="B139" s="384" t="s">
        <v>457</v>
      </c>
      <c r="C139" s="384" t="s">
        <v>458</v>
      </c>
      <c r="D139" s="384" t="s">
        <v>181</v>
      </c>
      <c r="E139" s="453"/>
      <c r="F139" s="454">
        <v>1.5</v>
      </c>
      <c r="G139" s="454">
        <v>2.5</v>
      </c>
      <c r="H139" s="454">
        <f t="shared" si="4"/>
        <v>0</v>
      </c>
      <c r="I139" s="454">
        <f t="shared" si="5"/>
        <v>0</v>
      </c>
    </row>
    <row r="140" hidden="1" spans="1:9">
      <c r="A140" s="384">
        <f>SUBTOTAL(3,$B$7:B140)</f>
        <v>4</v>
      </c>
      <c r="B140" s="384" t="s">
        <v>459</v>
      </c>
      <c r="C140" s="384" t="s">
        <v>460</v>
      </c>
      <c r="D140" s="384" t="s">
        <v>316</v>
      </c>
      <c r="E140" s="453"/>
      <c r="F140" s="454">
        <v>2</v>
      </c>
      <c r="G140" s="454">
        <v>15</v>
      </c>
      <c r="H140" s="454">
        <f t="shared" si="4"/>
        <v>0</v>
      </c>
      <c r="I140" s="454">
        <f t="shared" si="5"/>
        <v>0</v>
      </c>
    </row>
    <row r="141" hidden="1" spans="1:9">
      <c r="A141" s="384">
        <f>SUBTOTAL(3,$B$7:B141)</f>
        <v>4</v>
      </c>
      <c r="B141" s="384" t="s">
        <v>461</v>
      </c>
      <c r="C141" s="384" t="s">
        <v>462</v>
      </c>
      <c r="D141" s="384" t="s">
        <v>316</v>
      </c>
      <c r="E141" s="453"/>
      <c r="F141" s="454">
        <v>2</v>
      </c>
      <c r="G141" s="454">
        <v>10</v>
      </c>
      <c r="H141" s="454">
        <f t="shared" si="4"/>
        <v>0</v>
      </c>
      <c r="I141" s="454">
        <f t="shared" si="5"/>
        <v>0</v>
      </c>
    </row>
    <row r="142" hidden="1" spans="1:9">
      <c r="A142" s="384">
        <f>SUBTOTAL(3,$B$7:B142)</f>
        <v>4</v>
      </c>
      <c r="B142" s="384" t="s">
        <v>463</v>
      </c>
      <c r="C142" s="384" t="s">
        <v>464</v>
      </c>
      <c r="D142" s="384" t="s">
        <v>316</v>
      </c>
      <c r="E142" s="453"/>
      <c r="F142" s="454">
        <v>2</v>
      </c>
      <c r="G142" s="454">
        <v>13</v>
      </c>
      <c r="H142" s="454">
        <f t="shared" si="4"/>
        <v>0</v>
      </c>
      <c r="I142" s="454">
        <f t="shared" si="5"/>
        <v>0</v>
      </c>
    </row>
    <row r="143" hidden="1" spans="1:9">
      <c r="A143" s="384">
        <f>SUBTOTAL(3,$B$7:B143)</f>
        <v>4</v>
      </c>
      <c r="B143" s="384" t="s">
        <v>465</v>
      </c>
      <c r="C143" s="384" t="s">
        <v>466</v>
      </c>
      <c r="D143" s="384" t="s">
        <v>444</v>
      </c>
      <c r="E143" s="453"/>
      <c r="F143" s="454">
        <v>0.05</v>
      </c>
      <c r="G143" s="454">
        <v>0.1</v>
      </c>
      <c r="H143" s="454">
        <f t="shared" si="4"/>
        <v>0</v>
      </c>
      <c r="I143" s="454">
        <f t="shared" si="5"/>
        <v>0</v>
      </c>
    </row>
    <row r="144" hidden="1" spans="1:9">
      <c r="A144" s="384">
        <f>SUBTOTAL(3,$B$7:B144)</f>
        <v>4</v>
      </c>
      <c r="B144" s="384" t="s">
        <v>467</v>
      </c>
      <c r="C144" s="384" t="s">
        <v>468</v>
      </c>
      <c r="D144" s="384" t="s">
        <v>469</v>
      </c>
      <c r="E144" s="453"/>
      <c r="F144" s="454">
        <v>1</v>
      </c>
      <c r="G144" s="454">
        <v>2.58</v>
      </c>
      <c r="H144" s="454">
        <f t="shared" si="4"/>
        <v>0</v>
      </c>
      <c r="I144" s="454">
        <f t="shared" si="5"/>
        <v>0</v>
      </c>
    </row>
    <row r="145" hidden="1" spans="1:9">
      <c r="A145" s="384">
        <f>SUBTOTAL(3,$B$7:B145)</f>
        <v>4</v>
      </c>
      <c r="B145" s="384" t="s">
        <v>470</v>
      </c>
      <c r="C145" s="384" t="s">
        <v>471</v>
      </c>
      <c r="D145" s="384" t="s">
        <v>469</v>
      </c>
      <c r="E145" s="453"/>
      <c r="F145" s="454">
        <v>0.2</v>
      </c>
      <c r="G145" s="454">
        <v>0.5</v>
      </c>
      <c r="H145" s="454">
        <f t="shared" si="4"/>
        <v>0</v>
      </c>
      <c r="I145" s="454">
        <f t="shared" si="5"/>
        <v>0</v>
      </c>
    </row>
    <row r="146" hidden="1" spans="1:9">
      <c r="A146" s="384">
        <f>SUBTOTAL(3,$B$7:B146)</f>
        <v>4</v>
      </c>
      <c r="B146" s="384" t="s">
        <v>472</v>
      </c>
      <c r="C146" s="384" t="s">
        <v>473</v>
      </c>
      <c r="D146" s="384" t="s">
        <v>469</v>
      </c>
      <c r="E146" s="453"/>
      <c r="F146" s="454">
        <v>0.9</v>
      </c>
      <c r="G146" s="454">
        <v>2.1</v>
      </c>
      <c r="H146" s="454">
        <f t="shared" si="4"/>
        <v>0</v>
      </c>
      <c r="I146" s="454">
        <f t="shared" si="5"/>
        <v>0</v>
      </c>
    </row>
    <row r="147" hidden="1" spans="1:9">
      <c r="A147" s="384">
        <f>SUBTOTAL(3,$B$7:B147)</f>
        <v>4</v>
      </c>
      <c r="B147" s="384" t="s">
        <v>474</v>
      </c>
      <c r="C147" s="384" t="s">
        <v>475</v>
      </c>
      <c r="D147" s="384" t="s">
        <v>469</v>
      </c>
      <c r="E147" s="453"/>
      <c r="F147" s="454">
        <v>2</v>
      </c>
      <c r="G147" s="454">
        <v>5.16</v>
      </c>
      <c r="H147" s="454">
        <f t="shared" si="4"/>
        <v>0</v>
      </c>
      <c r="I147" s="454">
        <f t="shared" si="5"/>
        <v>0</v>
      </c>
    </row>
    <row r="148" hidden="1" spans="1:9">
      <c r="A148" s="384">
        <f>SUBTOTAL(3,$B$7:B148)</f>
        <v>4</v>
      </c>
      <c r="B148" s="384" t="s">
        <v>476</v>
      </c>
      <c r="C148" s="384" t="s">
        <v>477</v>
      </c>
      <c r="D148" s="384" t="s">
        <v>305</v>
      </c>
      <c r="E148" s="453"/>
      <c r="F148" s="454">
        <v>0.06</v>
      </c>
      <c r="G148" s="454">
        <v>0.12</v>
      </c>
      <c r="H148" s="454">
        <f t="shared" si="4"/>
        <v>0</v>
      </c>
      <c r="I148" s="454">
        <f t="shared" si="5"/>
        <v>0</v>
      </c>
    </row>
    <row r="149" hidden="1" spans="1:9">
      <c r="A149" s="384">
        <f>SUBTOTAL(3,$B$7:B149)</f>
        <v>4</v>
      </c>
      <c r="B149" s="384" t="s">
        <v>478</v>
      </c>
      <c r="C149" s="384" t="s">
        <v>479</v>
      </c>
      <c r="D149" s="384" t="s">
        <v>305</v>
      </c>
      <c r="E149" s="453"/>
      <c r="F149" s="454">
        <v>0.07</v>
      </c>
      <c r="G149" s="454">
        <v>0.14</v>
      </c>
      <c r="H149" s="454">
        <f t="shared" si="4"/>
        <v>0</v>
      </c>
      <c r="I149" s="454">
        <f t="shared" si="5"/>
        <v>0</v>
      </c>
    </row>
    <row r="150" hidden="1" spans="1:9">
      <c r="A150" s="384">
        <f>SUBTOTAL(3,$B$7:B150)</f>
        <v>4</v>
      </c>
      <c r="B150" s="384" t="s">
        <v>480</v>
      </c>
      <c r="C150" s="384" t="s">
        <v>481</v>
      </c>
      <c r="D150" s="384" t="s">
        <v>305</v>
      </c>
      <c r="E150" s="453"/>
      <c r="F150" s="454">
        <v>0.09</v>
      </c>
      <c r="G150" s="454">
        <v>0.18</v>
      </c>
      <c r="H150" s="454">
        <f t="shared" si="4"/>
        <v>0</v>
      </c>
      <c r="I150" s="454">
        <f t="shared" si="5"/>
        <v>0</v>
      </c>
    </row>
    <row r="151" hidden="1" spans="1:9">
      <c r="A151" s="384">
        <f>SUBTOTAL(3,$B$7:B151)</f>
        <v>4</v>
      </c>
      <c r="B151" s="384" t="s">
        <v>482</v>
      </c>
      <c r="C151" s="384" t="s">
        <v>483</v>
      </c>
      <c r="D151" s="384" t="s">
        <v>484</v>
      </c>
      <c r="E151" s="453"/>
      <c r="F151" s="454">
        <v>0.1</v>
      </c>
      <c r="G151" s="454">
        <v>0.5</v>
      </c>
      <c r="H151" s="454">
        <f t="shared" si="4"/>
        <v>0</v>
      </c>
      <c r="I151" s="454">
        <f t="shared" si="5"/>
        <v>0</v>
      </c>
    </row>
    <row r="152" hidden="1" spans="1:9">
      <c r="A152" s="384">
        <f>SUBTOTAL(3,$B$7:B152)</f>
        <v>4</v>
      </c>
      <c r="B152" s="384" t="s">
        <v>485</v>
      </c>
      <c r="C152" s="384" t="s">
        <v>486</v>
      </c>
      <c r="D152" s="384" t="s">
        <v>484</v>
      </c>
      <c r="E152" s="453"/>
      <c r="F152" s="454">
        <v>0.26</v>
      </c>
      <c r="G152" s="454">
        <v>0.52</v>
      </c>
      <c r="H152" s="454">
        <f t="shared" si="4"/>
        <v>0</v>
      </c>
      <c r="I152" s="454">
        <f t="shared" si="5"/>
        <v>0</v>
      </c>
    </row>
    <row r="153" hidden="1" spans="1:9">
      <c r="A153" s="384">
        <f>SUBTOTAL(3,$B$7:B153)</f>
        <v>4</v>
      </c>
      <c r="B153" s="384" t="s">
        <v>487</v>
      </c>
      <c r="C153" s="384" t="s">
        <v>488</v>
      </c>
      <c r="D153" s="384" t="s">
        <v>190</v>
      </c>
      <c r="E153" s="453"/>
      <c r="F153" s="454">
        <v>0.7</v>
      </c>
      <c r="G153" s="454">
        <v>0.3</v>
      </c>
      <c r="H153" s="454">
        <f t="shared" si="4"/>
        <v>0</v>
      </c>
      <c r="I153" s="454">
        <f t="shared" si="5"/>
        <v>0</v>
      </c>
    </row>
    <row r="154" hidden="1" spans="1:9">
      <c r="A154" s="384">
        <f>SUBTOTAL(3,$B$7:B154)</f>
        <v>4</v>
      </c>
      <c r="B154" s="384" t="s">
        <v>489</v>
      </c>
      <c r="C154" s="384" t="s">
        <v>490</v>
      </c>
      <c r="D154" s="384" t="s">
        <v>316</v>
      </c>
      <c r="E154" s="453"/>
      <c r="F154" s="454">
        <v>0.5</v>
      </c>
      <c r="G154" s="454">
        <v>0</v>
      </c>
      <c r="H154" s="454">
        <f t="shared" si="4"/>
        <v>0</v>
      </c>
      <c r="I154" s="454">
        <f t="shared" si="5"/>
        <v>0</v>
      </c>
    </row>
    <row r="155" hidden="1" spans="1:9">
      <c r="A155" s="384">
        <f>SUBTOTAL(3,$B$7:B155)</f>
        <v>4</v>
      </c>
      <c r="B155" s="384" t="s">
        <v>491</v>
      </c>
      <c r="C155" s="384" t="s">
        <v>492</v>
      </c>
      <c r="D155" s="384" t="s">
        <v>316</v>
      </c>
      <c r="E155" s="453"/>
      <c r="F155" s="454">
        <v>2.2</v>
      </c>
      <c r="G155" s="454">
        <v>8.25</v>
      </c>
      <c r="H155" s="454">
        <f t="shared" si="4"/>
        <v>0</v>
      </c>
      <c r="I155" s="454">
        <f t="shared" si="5"/>
        <v>0</v>
      </c>
    </row>
    <row r="156" hidden="1" spans="1:9">
      <c r="A156" s="384">
        <f>SUBTOTAL(3,$B$7:B156)</f>
        <v>4</v>
      </c>
      <c r="B156" s="384" t="s">
        <v>493</v>
      </c>
      <c r="C156" s="384" t="s">
        <v>494</v>
      </c>
      <c r="D156" s="384" t="s">
        <v>316</v>
      </c>
      <c r="E156" s="453"/>
      <c r="F156" s="454">
        <v>4</v>
      </c>
      <c r="G156" s="454">
        <v>15</v>
      </c>
      <c r="H156" s="454">
        <f t="shared" si="4"/>
        <v>0</v>
      </c>
      <c r="I156" s="454">
        <f t="shared" si="5"/>
        <v>0</v>
      </c>
    </row>
    <row r="157" hidden="1" spans="1:9">
      <c r="A157" s="384">
        <f>SUBTOTAL(3,$B$7:B157)</f>
        <v>4</v>
      </c>
      <c r="B157" s="384" t="s">
        <v>495</v>
      </c>
      <c r="C157" s="384" t="s">
        <v>496</v>
      </c>
      <c r="D157" s="384" t="s">
        <v>418</v>
      </c>
      <c r="E157" s="453"/>
      <c r="F157" s="454">
        <v>3</v>
      </c>
      <c r="G157" s="454">
        <v>17</v>
      </c>
      <c r="H157" s="454">
        <f t="shared" si="4"/>
        <v>0</v>
      </c>
      <c r="I157" s="454">
        <f t="shared" si="5"/>
        <v>0</v>
      </c>
    </row>
    <row r="158" hidden="1" spans="1:9">
      <c r="A158" s="384">
        <f>SUBTOTAL(3,$B$7:B158)</f>
        <v>4</v>
      </c>
      <c r="B158" s="384" t="s">
        <v>497</v>
      </c>
      <c r="C158" s="384" t="s">
        <v>498</v>
      </c>
      <c r="D158" s="384" t="s">
        <v>418</v>
      </c>
      <c r="E158" s="453"/>
      <c r="F158" s="454">
        <v>5</v>
      </c>
      <c r="G158" s="454">
        <v>10</v>
      </c>
      <c r="H158" s="454">
        <f t="shared" si="4"/>
        <v>0</v>
      </c>
      <c r="I158" s="454">
        <f t="shared" si="5"/>
        <v>0</v>
      </c>
    </row>
    <row r="159" hidden="1" spans="1:9">
      <c r="A159" s="384">
        <f>SUBTOTAL(3,$B$7:B159)</f>
        <v>4</v>
      </c>
      <c r="B159" s="384" t="s">
        <v>499</v>
      </c>
      <c r="C159" s="384" t="s">
        <v>500</v>
      </c>
      <c r="D159" s="384" t="s">
        <v>418</v>
      </c>
      <c r="E159" s="453"/>
      <c r="F159" s="454">
        <v>42</v>
      </c>
      <c r="G159" s="454">
        <v>30</v>
      </c>
      <c r="H159" s="454">
        <f t="shared" si="4"/>
        <v>0</v>
      </c>
      <c r="I159" s="454">
        <f t="shared" si="5"/>
        <v>0</v>
      </c>
    </row>
    <row r="160" hidden="1" spans="1:9">
      <c r="A160" s="384">
        <f>SUBTOTAL(3,$B$7:B160)</f>
        <v>4</v>
      </c>
      <c r="B160" s="384" t="s">
        <v>501</v>
      </c>
      <c r="C160" s="384" t="s">
        <v>502</v>
      </c>
      <c r="D160" s="384" t="s">
        <v>418</v>
      </c>
      <c r="E160" s="453"/>
      <c r="F160" s="454">
        <v>30</v>
      </c>
      <c r="G160" s="454">
        <v>15</v>
      </c>
      <c r="H160" s="454">
        <f t="shared" si="4"/>
        <v>0</v>
      </c>
      <c r="I160" s="454">
        <f t="shared" si="5"/>
        <v>0</v>
      </c>
    </row>
    <row r="161" hidden="1" spans="1:9">
      <c r="A161" s="384">
        <f>SUBTOTAL(3,$B$7:B161)</f>
        <v>4</v>
      </c>
      <c r="B161" s="384" t="s">
        <v>503</v>
      </c>
      <c r="C161" s="384" t="s">
        <v>504</v>
      </c>
      <c r="D161" s="384" t="s">
        <v>418</v>
      </c>
      <c r="E161" s="453"/>
      <c r="F161" s="454">
        <v>10</v>
      </c>
      <c r="G161" s="454">
        <v>4</v>
      </c>
      <c r="H161" s="454">
        <f t="shared" si="4"/>
        <v>0</v>
      </c>
      <c r="I161" s="454">
        <f t="shared" si="5"/>
        <v>0</v>
      </c>
    </row>
    <row r="162" hidden="1" spans="1:9">
      <c r="A162" s="384">
        <f>SUBTOTAL(3,$B$7:B162)</f>
        <v>4</v>
      </c>
      <c r="B162" s="384" t="s">
        <v>505</v>
      </c>
      <c r="C162" s="384" t="s">
        <v>506</v>
      </c>
      <c r="D162" s="384" t="s">
        <v>418</v>
      </c>
      <c r="E162" s="453"/>
      <c r="F162" s="454">
        <v>10</v>
      </c>
      <c r="G162" s="454">
        <v>4</v>
      </c>
      <c r="H162" s="454">
        <f t="shared" si="4"/>
        <v>0</v>
      </c>
      <c r="I162" s="454">
        <f t="shared" si="5"/>
        <v>0</v>
      </c>
    </row>
    <row r="163" hidden="1" spans="1:9">
      <c r="A163" s="384">
        <f>SUBTOTAL(3,$B$7:B163)</f>
        <v>4</v>
      </c>
      <c r="B163" s="384" t="s">
        <v>507</v>
      </c>
      <c r="C163" s="384" t="s">
        <v>508</v>
      </c>
      <c r="D163" s="384" t="s">
        <v>418</v>
      </c>
      <c r="E163" s="453"/>
      <c r="F163" s="454">
        <v>75</v>
      </c>
      <c r="G163" s="454">
        <v>35</v>
      </c>
      <c r="H163" s="454">
        <f t="shared" si="4"/>
        <v>0</v>
      </c>
      <c r="I163" s="454">
        <f t="shared" si="5"/>
        <v>0</v>
      </c>
    </row>
    <row r="164" hidden="1" spans="1:9">
      <c r="A164" s="384">
        <f>SUBTOTAL(3,$B$7:B164)</f>
        <v>4</v>
      </c>
      <c r="B164" s="384" t="s">
        <v>509</v>
      </c>
      <c r="C164" s="384" t="s">
        <v>510</v>
      </c>
      <c r="D164" s="384" t="s">
        <v>511</v>
      </c>
      <c r="E164" s="453"/>
      <c r="F164" s="454">
        <v>113</v>
      </c>
      <c r="G164" s="454">
        <v>13</v>
      </c>
      <c r="H164" s="454">
        <f t="shared" si="4"/>
        <v>0</v>
      </c>
      <c r="I164" s="454">
        <f t="shared" si="5"/>
        <v>0</v>
      </c>
    </row>
    <row r="165" hidden="1" spans="1:9">
      <c r="A165" s="384">
        <f>SUBTOTAL(3,$B$7:B165)</f>
        <v>4</v>
      </c>
      <c r="B165" s="384" t="s">
        <v>512</v>
      </c>
      <c r="C165" s="384" t="s">
        <v>513</v>
      </c>
      <c r="D165" s="384" t="s">
        <v>418</v>
      </c>
      <c r="E165" s="453"/>
      <c r="F165" s="454">
        <v>23.74</v>
      </c>
      <c r="G165" s="454">
        <v>52.83</v>
      </c>
      <c r="H165" s="454">
        <f t="shared" si="4"/>
        <v>0</v>
      </c>
      <c r="I165" s="454">
        <f t="shared" si="5"/>
        <v>0</v>
      </c>
    </row>
    <row r="166" hidden="1" spans="1:9">
      <c r="A166" s="384">
        <f>SUBTOTAL(3,$B$7:B166)</f>
        <v>4</v>
      </c>
      <c r="B166" s="384" t="s">
        <v>514</v>
      </c>
      <c r="C166" s="384" t="s">
        <v>515</v>
      </c>
      <c r="D166" s="384" t="s">
        <v>418</v>
      </c>
      <c r="E166" s="453"/>
      <c r="F166" s="454">
        <v>20</v>
      </c>
      <c r="G166" s="454">
        <v>25</v>
      </c>
      <c r="H166" s="454">
        <f t="shared" si="4"/>
        <v>0</v>
      </c>
      <c r="I166" s="454">
        <f t="shared" si="5"/>
        <v>0</v>
      </c>
    </row>
    <row r="167" hidden="1" spans="1:9">
      <c r="A167" s="384">
        <f>SUBTOTAL(3,$B$7:B167)</f>
        <v>4</v>
      </c>
      <c r="B167" s="384" t="s">
        <v>516</v>
      </c>
      <c r="C167" s="384" t="s">
        <v>517</v>
      </c>
      <c r="D167" s="384" t="s">
        <v>518</v>
      </c>
      <c r="E167" s="453"/>
      <c r="F167" s="454">
        <v>5.54</v>
      </c>
      <c r="G167" s="454">
        <v>7.29</v>
      </c>
      <c r="H167" s="454">
        <f t="shared" si="4"/>
        <v>0</v>
      </c>
      <c r="I167" s="454">
        <f t="shared" si="5"/>
        <v>0</v>
      </c>
    </row>
    <row r="168" hidden="1" spans="1:9">
      <c r="A168" s="384">
        <f>SUBTOTAL(3,$B$7:B168)</f>
        <v>4</v>
      </c>
      <c r="B168" s="384" t="s">
        <v>519</v>
      </c>
      <c r="C168" s="384" t="s">
        <v>520</v>
      </c>
      <c r="D168" s="384" t="s">
        <v>518</v>
      </c>
      <c r="E168" s="453"/>
      <c r="F168" s="454">
        <v>5.91</v>
      </c>
      <c r="G168" s="454">
        <v>7.78</v>
      </c>
      <c r="H168" s="454">
        <f t="shared" si="4"/>
        <v>0</v>
      </c>
      <c r="I168" s="454">
        <f t="shared" si="5"/>
        <v>0</v>
      </c>
    </row>
    <row r="169" hidden="1" spans="1:9">
      <c r="A169" s="384">
        <f>SUBTOTAL(3,$B$7:B169)</f>
        <v>4</v>
      </c>
      <c r="B169" s="384" t="s">
        <v>521</v>
      </c>
      <c r="C169" s="384" t="s">
        <v>522</v>
      </c>
      <c r="D169" s="384" t="s">
        <v>518</v>
      </c>
      <c r="E169" s="453"/>
      <c r="F169" s="454">
        <v>9.91</v>
      </c>
      <c r="G169" s="454">
        <v>13.08</v>
      </c>
      <c r="H169" s="454">
        <f t="shared" si="4"/>
        <v>0</v>
      </c>
      <c r="I169" s="454">
        <f t="shared" si="5"/>
        <v>0</v>
      </c>
    </row>
    <row r="170" hidden="1" spans="1:9">
      <c r="A170" s="384">
        <f>SUBTOTAL(3,$B$7:B170)</f>
        <v>4</v>
      </c>
      <c r="B170" s="384" t="s">
        <v>523</v>
      </c>
      <c r="C170" s="384" t="s">
        <v>524</v>
      </c>
      <c r="D170" s="384" t="s">
        <v>518</v>
      </c>
      <c r="E170" s="453"/>
      <c r="F170" s="454">
        <v>10.28</v>
      </c>
      <c r="G170" s="454">
        <v>13.57</v>
      </c>
      <c r="H170" s="454">
        <f t="shared" si="4"/>
        <v>0</v>
      </c>
      <c r="I170" s="454">
        <f t="shared" si="5"/>
        <v>0</v>
      </c>
    </row>
    <row r="171" hidden="1" spans="1:9">
      <c r="A171" s="384">
        <f>SUBTOTAL(3,$B$7:B171)</f>
        <v>4</v>
      </c>
      <c r="B171" s="384" t="s">
        <v>525</v>
      </c>
      <c r="C171" s="384" t="s">
        <v>526</v>
      </c>
      <c r="D171" s="384" t="s">
        <v>518</v>
      </c>
      <c r="E171" s="453"/>
      <c r="F171" s="454">
        <v>11.24</v>
      </c>
      <c r="G171" s="454">
        <v>18.97</v>
      </c>
      <c r="H171" s="454">
        <f t="shared" si="4"/>
        <v>0</v>
      </c>
      <c r="I171" s="454">
        <f t="shared" si="5"/>
        <v>0</v>
      </c>
    </row>
    <row r="172" hidden="1" spans="1:9">
      <c r="A172" s="384">
        <f>SUBTOTAL(3,$B$7:B172)</f>
        <v>4</v>
      </c>
      <c r="B172" s="384" t="s">
        <v>527</v>
      </c>
      <c r="C172" s="384" t="s">
        <v>528</v>
      </c>
      <c r="D172" s="384" t="s">
        <v>518</v>
      </c>
      <c r="E172" s="453"/>
      <c r="F172" s="454">
        <v>11.56</v>
      </c>
      <c r="G172" s="454">
        <v>19.51</v>
      </c>
      <c r="H172" s="454">
        <f t="shared" si="4"/>
        <v>0</v>
      </c>
      <c r="I172" s="454">
        <f t="shared" si="5"/>
        <v>0</v>
      </c>
    </row>
    <row r="173" hidden="1" spans="1:9">
      <c r="A173" s="384">
        <f>SUBTOTAL(3,$B$7:B173)</f>
        <v>4</v>
      </c>
      <c r="B173" s="384" t="s">
        <v>529</v>
      </c>
      <c r="C173" s="384" t="s">
        <v>530</v>
      </c>
      <c r="D173" s="384" t="s">
        <v>518</v>
      </c>
      <c r="E173" s="453"/>
      <c r="F173" s="454">
        <v>6.16</v>
      </c>
      <c r="G173" s="454">
        <v>8.27</v>
      </c>
      <c r="H173" s="454">
        <f t="shared" si="4"/>
        <v>0</v>
      </c>
      <c r="I173" s="454">
        <f t="shared" si="5"/>
        <v>0</v>
      </c>
    </row>
    <row r="174" hidden="1" spans="1:9">
      <c r="A174" s="384">
        <f>SUBTOTAL(3,$B$7:B174)</f>
        <v>4</v>
      </c>
      <c r="B174" s="384" t="s">
        <v>531</v>
      </c>
      <c r="C174" s="384" t="s">
        <v>532</v>
      </c>
      <c r="D174" s="384" t="s">
        <v>518</v>
      </c>
      <c r="E174" s="453"/>
      <c r="F174" s="454">
        <v>6.16</v>
      </c>
      <c r="G174" s="454">
        <v>8.27</v>
      </c>
      <c r="H174" s="454">
        <f t="shared" si="4"/>
        <v>0</v>
      </c>
      <c r="I174" s="454">
        <f t="shared" si="5"/>
        <v>0</v>
      </c>
    </row>
    <row r="175" hidden="1" spans="1:9">
      <c r="A175" s="384">
        <f>SUBTOTAL(3,$B$7:B175)</f>
        <v>4</v>
      </c>
      <c r="B175" s="384" t="s">
        <v>533</v>
      </c>
      <c r="C175" s="384" t="s">
        <v>534</v>
      </c>
      <c r="D175" s="384" t="s">
        <v>518</v>
      </c>
      <c r="E175" s="453"/>
      <c r="F175" s="454">
        <v>6.16</v>
      </c>
      <c r="G175" s="454">
        <v>8.27</v>
      </c>
      <c r="H175" s="454">
        <f t="shared" si="4"/>
        <v>0</v>
      </c>
      <c r="I175" s="454">
        <f t="shared" si="5"/>
        <v>0</v>
      </c>
    </row>
    <row r="176" hidden="1" spans="1:9">
      <c r="A176" s="384">
        <f>SUBTOTAL(3,$B$7:B176)</f>
        <v>4</v>
      </c>
      <c r="B176" s="384" t="s">
        <v>535</v>
      </c>
      <c r="C176" s="384" t="s">
        <v>536</v>
      </c>
      <c r="D176" s="384" t="s">
        <v>518</v>
      </c>
      <c r="E176" s="453"/>
      <c r="F176" s="454">
        <v>6.16</v>
      </c>
      <c r="G176" s="454">
        <v>8.27</v>
      </c>
      <c r="H176" s="454">
        <f t="shared" si="4"/>
        <v>0</v>
      </c>
      <c r="I176" s="454">
        <f t="shared" si="5"/>
        <v>0</v>
      </c>
    </row>
    <row r="177" hidden="1" spans="1:9">
      <c r="A177" s="384">
        <f>SUBTOTAL(3,$B$7:B177)</f>
        <v>4</v>
      </c>
      <c r="B177" s="384" t="s">
        <v>537</v>
      </c>
      <c r="C177" s="384" t="s">
        <v>538</v>
      </c>
      <c r="D177" s="384" t="s">
        <v>518</v>
      </c>
      <c r="E177" s="453"/>
      <c r="F177" s="454">
        <v>6.53</v>
      </c>
      <c r="G177" s="454">
        <v>8.76</v>
      </c>
      <c r="H177" s="454">
        <f t="shared" si="4"/>
        <v>0</v>
      </c>
      <c r="I177" s="454">
        <f t="shared" si="5"/>
        <v>0</v>
      </c>
    </row>
    <row r="178" hidden="1" spans="1:9">
      <c r="A178" s="384">
        <f>SUBTOTAL(3,$B$7:B178)</f>
        <v>4</v>
      </c>
      <c r="B178" s="384" t="s">
        <v>539</v>
      </c>
      <c r="C178" s="384" t="s">
        <v>540</v>
      </c>
      <c r="D178" s="384" t="s">
        <v>518</v>
      </c>
      <c r="E178" s="453"/>
      <c r="F178" s="454">
        <v>6.53</v>
      </c>
      <c r="G178" s="454">
        <v>8.76</v>
      </c>
      <c r="H178" s="454">
        <f t="shared" si="4"/>
        <v>0</v>
      </c>
      <c r="I178" s="454">
        <f t="shared" si="5"/>
        <v>0</v>
      </c>
    </row>
    <row r="179" hidden="1" spans="1:9">
      <c r="A179" s="384">
        <f>SUBTOTAL(3,$B$7:B179)</f>
        <v>4</v>
      </c>
      <c r="B179" s="384" t="s">
        <v>541</v>
      </c>
      <c r="C179" s="384" t="s">
        <v>542</v>
      </c>
      <c r="D179" s="384" t="s">
        <v>518</v>
      </c>
      <c r="E179" s="453"/>
      <c r="F179" s="454">
        <v>6.53</v>
      </c>
      <c r="G179" s="454">
        <v>8.76</v>
      </c>
      <c r="H179" s="454">
        <f t="shared" si="4"/>
        <v>0</v>
      </c>
      <c r="I179" s="454">
        <f t="shared" si="5"/>
        <v>0</v>
      </c>
    </row>
    <row r="180" hidden="1" spans="1:9">
      <c r="A180" s="384">
        <f>SUBTOTAL(3,$B$7:B180)</f>
        <v>4</v>
      </c>
      <c r="B180" s="384" t="s">
        <v>543</v>
      </c>
      <c r="C180" s="384" t="s">
        <v>544</v>
      </c>
      <c r="D180" s="384" t="s">
        <v>518</v>
      </c>
      <c r="E180" s="453"/>
      <c r="F180" s="454">
        <v>6.53</v>
      </c>
      <c r="G180" s="454">
        <v>8.76</v>
      </c>
      <c r="H180" s="454">
        <f t="shared" si="4"/>
        <v>0</v>
      </c>
      <c r="I180" s="454">
        <f t="shared" si="5"/>
        <v>0</v>
      </c>
    </row>
    <row r="181" hidden="1" spans="1:9">
      <c r="A181" s="384">
        <f>SUBTOTAL(3,$B$7:B181)</f>
        <v>4</v>
      </c>
      <c r="B181" s="384" t="s">
        <v>545</v>
      </c>
      <c r="C181" s="384" t="s">
        <v>546</v>
      </c>
      <c r="D181" s="384" t="s">
        <v>260</v>
      </c>
      <c r="E181" s="453"/>
      <c r="F181" s="454">
        <v>22</v>
      </c>
      <c r="G181" s="454">
        <v>0</v>
      </c>
      <c r="H181" s="454">
        <f t="shared" si="4"/>
        <v>0</v>
      </c>
      <c r="I181" s="454">
        <f t="shared" si="5"/>
        <v>0</v>
      </c>
    </row>
    <row r="182" hidden="1" spans="1:9">
      <c r="A182" s="384">
        <f>SUBTOTAL(3,$B$7:B182)</f>
        <v>4</v>
      </c>
      <c r="B182" s="384" t="s">
        <v>547</v>
      </c>
      <c r="C182" s="384" t="s">
        <v>548</v>
      </c>
      <c r="D182" s="384" t="s">
        <v>260</v>
      </c>
      <c r="E182" s="453"/>
      <c r="F182" s="454">
        <v>22</v>
      </c>
      <c r="G182" s="454">
        <v>0</v>
      </c>
      <c r="H182" s="454">
        <f t="shared" si="4"/>
        <v>0</v>
      </c>
      <c r="I182" s="454">
        <f t="shared" si="5"/>
        <v>0</v>
      </c>
    </row>
    <row r="183" hidden="1" spans="1:9">
      <c r="A183" s="384">
        <f>SUBTOTAL(3,$B$7:B183)</f>
        <v>4</v>
      </c>
      <c r="B183" s="384" t="s">
        <v>549</v>
      </c>
      <c r="C183" s="384" t="s">
        <v>550</v>
      </c>
      <c r="D183" s="384" t="s">
        <v>551</v>
      </c>
      <c r="E183" s="453"/>
      <c r="F183" s="454">
        <v>32.5</v>
      </c>
      <c r="G183" s="454">
        <v>0</v>
      </c>
      <c r="H183" s="454">
        <f t="shared" si="4"/>
        <v>0</v>
      </c>
      <c r="I183" s="454">
        <f t="shared" si="5"/>
        <v>0</v>
      </c>
    </row>
    <row r="184" hidden="1" spans="1:9">
      <c r="A184" s="384">
        <f>SUBTOTAL(3,$B$7:B184)</f>
        <v>4</v>
      </c>
      <c r="B184" s="384" t="s">
        <v>552</v>
      </c>
      <c r="C184" s="384" t="s">
        <v>553</v>
      </c>
      <c r="D184" s="384" t="s">
        <v>551</v>
      </c>
      <c r="E184" s="453"/>
      <c r="F184" s="454">
        <v>32.5</v>
      </c>
      <c r="G184" s="454">
        <v>0</v>
      </c>
      <c r="H184" s="454">
        <f t="shared" si="4"/>
        <v>0</v>
      </c>
      <c r="I184" s="454">
        <f t="shared" si="5"/>
        <v>0</v>
      </c>
    </row>
    <row r="185" hidden="1" spans="1:9">
      <c r="A185" s="384">
        <f>SUBTOTAL(3,$B$7:B185)</f>
        <v>4</v>
      </c>
      <c r="B185" s="384" t="s">
        <v>554</v>
      </c>
      <c r="C185" s="384" t="s">
        <v>555</v>
      </c>
      <c r="D185" s="384" t="s">
        <v>260</v>
      </c>
      <c r="E185" s="453"/>
      <c r="F185" s="454">
        <v>23.63</v>
      </c>
      <c r="G185" s="454">
        <v>0</v>
      </c>
      <c r="H185" s="454">
        <f t="shared" si="4"/>
        <v>0</v>
      </c>
      <c r="I185" s="454">
        <f t="shared" si="5"/>
        <v>0</v>
      </c>
    </row>
    <row r="186" hidden="1" spans="1:9">
      <c r="A186" s="384">
        <f>SUBTOTAL(3,$B$7:B186)</f>
        <v>4</v>
      </c>
      <c r="B186" s="384" t="s">
        <v>556</v>
      </c>
      <c r="C186" s="384" t="s">
        <v>557</v>
      </c>
      <c r="D186" s="384" t="s">
        <v>260</v>
      </c>
      <c r="E186" s="453"/>
      <c r="F186" s="454">
        <v>11.81</v>
      </c>
      <c r="G186" s="454">
        <v>0</v>
      </c>
      <c r="H186" s="454">
        <f t="shared" si="4"/>
        <v>0</v>
      </c>
      <c r="I186" s="454">
        <f t="shared" si="5"/>
        <v>0</v>
      </c>
    </row>
    <row r="187" hidden="1" spans="1:9">
      <c r="A187" s="384">
        <f>SUBTOTAL(3,$B$7:B187)</f>
        <v>4</v>
      </c>
      <c r="B187" s="384" t="s">
        <v>558</v>
      </c>
      <c r="C187" s="384" t="s">
        <v>559</v>
      </c>
      <c r="D187" s="384" t="s">
        <v>260</v>
      </c>
      <c r="E187" s="453"/>
      <c r="F187" s="454">
        <v>79.89</v>
      </c>
      <c r="G187" s="454">
        <v>0</v>
      </c>
      <c r="H187" s="454">
        <f t="shared" si="4"/>
        <v>0</v>
      </c>
      <c r="I187" s="454">
        <f t="shared" si="5"/>
        <v>0</v>
      </c>
    </row>
    <row r="188" hidden="1" spans="1:9">
      <c r="A188" s="384">
        <f>SUBTOTAL(3,$B$7:B188)</f>
        <v>4</v>
      </c>
      <c r="B188" s="384" t="s">
        <v>560</v>
      </c>
      <c r="C188" s="384" t="s">
        <v>561</v>
      </c>
      <c r="D188" s="384" t="s">
        <v>260</v>
      </c>
      <c r="E188" s="453"/>
      <c r="F188" s="454">
        <v>26.63</v>
      </c>
      <c r="G188" s="454">
        <v>0</v>
      </c>
      <c r="H188" s="454">
        <f t="shared" si="4"/>
        <v>0</v>
      </c>
      <c r="I188" s="454">
        <f t="shared" si="5"/>
        <v>0</v>
      </c>
    </row>
    <row r="189" hidden="1" spans="1:9">
      <c r="A189" s="384">
        <f>SUBTOTAL(3,$B$7:B189)</f>
        <v>4</v>
      </c>
      <c r="B189" s="384" t="s">
        <v>562</v>
      </c>
      <c r="C189" s="384" t="s">
        <v>563</v>
      </c>
      <c r="D189" s="384" t="s">
        <v>260</v>
      </c>
      <c r="E189" s="453"/>
      <c r="F189" s="454">
        <v>35.42</v>
      </c>
      <c r="G189" s="454">
        <v>0</v>
      </c>
      <c r="H189" s="454">
        <f t="shared" si="4"/>
        <v>0</v>
      </c>
      <c r="I189" s="454">
        <f t="shared" si="5"/>
        <v>0</v>
      </c>
    </row>
    <row r="190" hidden="1" spans="1:9">
      <c r="A190" s="384">
        <f>SUBTOTAL(3,$B$7:B190)</f>
        <v>4</v>
      </c>
      <c r="B190" s="384" t="s">
        <v>564</v>
      </c>
      <c r="C190" s="384" t="s">
        <v>565</v>
      </c>
      <c r="D190" s="384" t="s">
        <v>260</v>
      </c>
      <c r="E190" s="453"/>
      <c r="F190" s="454">
        <v>17.71</v>
      </c>
      <c r="G190" s="454">
        <v>0</v>
      </c>
      <c r="H190" s="454">
        <f t="shared" si="4"/>
        <v>0</v>
      </c>
      <c r="I190" s="454">
        <f t="shared" si="5"/>
        <v>0</v>
      </c>
    </row>
    <row r="191" hidden="1" spans="1:9">
      <c r="A191" s="384">
        <f>SUBTOTAL(3,$B$7:B191)</f>
        <v>4</v>
      </c>
      <c r="B191" s="384" t="s">
        <v>566</v>
      </c>
      <c r="C191" s="384" t="s">
        <v>567</v>
      </c>
      <c r="D191" s="384" t="s">
        <v>568</v>
      </c>
      <c r="E191" s="453"/>
      <c r="F191" s="454">
        <v>40</v>
      </c>
      <c r="G191" s="454">
        <v>20</v>
      </c>
      <c r="H191" s="454">
        <f t="shared" si="4"/>
        <v>0</v>
      </c>
      <c r="I191" s="454">
        <f t="shared" si="5"/>
        <v>0</v>
      </c>
    </row>
    <row r="192" hidden="1" spans="1:9">
      <c r="A192" s="384">
        <f>SUBTOTAL(3,$B$7:B192)</f>
        <v>4</v>
      </c>
      <c r="B192" s="384" t="s">
        <v>569</v>
      </c>
      <c r="C192" s="384" t="s">
        <v>570</v>
      </c>
      <c r="D192" s="384" t="s">
        <v>568</v>
      </c>
      <c r="E192" s="453"/>
      <c r="F192" s="454">
        <v>40</v>
      </c>
      <c r="G192" s="454">
        <v>20</v>
      </c>
      <c r="H192" s="454">
        <f t="shared" si="4"/>
        <v>0</v>
      </c>
      <c r="I192" s="454">
        <f t="shared" si="5"/>
        <v>0</v>
      </c>
    </row>
    <row r="193" hidden="1" spans="1:9">
      <c r="A193" s="384">
        <f>SUBTOTAL(3,$B$7:B193)</f>
        <v>4</v>
      </c>
      <c r="B193" s="384" t="s">
        <v>571</v>
      </c>
      <c r="C193" s="384" t="s">
        <v>572</v>
      </c>
      <c r="D193" s="384" t="s">
        <v>573</v>
      </c>
      <c r="E193" s="453"/>
      <c r="F193" s="454">
        <v>10</v>
      </c>
      <c r="G193" s="454">
        <v>150</v>
      </c>
      <c r="H193" s="454">
        <f t="shared" si="4"/>
        <v>0</v>
      </c>
      <c r="I193" s="454">
        <f t="shared" si="5"/>
        <v>0</v>
      </c>
    </row>
    <row r="194" hidden="1" spans="1:9">
      <c r="A194" s="384">
        <f>SUBTOTAL(3,$B$7:B194)</f>
        <v>4</v>
      </c>
      <c r="B194" s="384" t="s">
        <v>574</v>
      </c>
      <c r="C194" s="384" t="s">
        <v>575</v>
      </c>
      <c r="D194" s="384" t="s">
        <v>573</v>
      </c>
      <c r="E194" s="453"/>
      <c r="F194" s="454">
        <v>10</v>
      </c>
      <c r="G194" s="454">
        <v>150</v>
      </c>
      <c r="H194" s="454">
        <f t="shared" si="4"/>
        <v>0</v>
      </c>
      <c r="I194" s="454">
        <f t="shared" si="5"/>
        <v>0</v>
      </c>
    </row>
    <row r="195" hidden="1" spans="1:9">
      <c r="A195" s="384">
        <f>SUBTOTAL(3,$B$7:B195)</f>
        <v>4</v>
      </c>
      <c r="B195" s="384" t="s">
        <v>576</v>
      </c>
      <c r="C195" s="384" t="s">
        <v>577</v>
      </c>
      <c r="D195" s="384" t="s">
        <v>573</v>
      </c>
      <c r="E195" s="453"/>
      <c r="F195" s="454">
        <v>30</v>
      </c>
      <c r="G195" s="454">
        <v>150</v>
      </c>
      <c r="H195" s="454">
        <f t="shared" si="4"/>
        <v>0</v>
      </c>
      <c r="I195" s="454">
        <f t="shared" si="5"/>
        <v>0</v>
      </c>
    </row>
    <row r="196" hidden="1" spans="1:9">
      <c r="A196" s="384">
        <f>SUBTOTAL(3,$B$7:B196)</f>
        <v>4</v>
      </c>
      <c r="B196" s="384" t="s">
        <v>578</v>
      </c>
      <c r="C196" s="384" t="s">
        <v>579</v>
      </c>
      <c r="D196" s="384" t="s">
        <v>573</v>
      </c>
      <c r="E196" s="453"/>
      <c r="F196" s="454">
        <v>30</v>
      </c>
      <c r="G196" s="454">
        <v>150</v>
      </c>
      <c r="H196" s="454">
        <f t="shared" si="4"/>
        <v>0</v>
      </c>
      <c r="I196" s="454">
        <f t="shared" si="5"/>
        <v>0</v>
      </c>
    </row>
    <row r="197" hidden="1" spans="1:9">
      <c r="A197" s="384">
        <f>SUBTOTAL(3,$B$7:B197)</f>
        <v>4</v>
      </c>
      <c r="B197" s="384" t="s">
        <v>580</v>
      </c>
      <c r="C197" s="384" t="s">
        <v>581</v>
      </c>
      <c r="D197" s="384" t="s">
        <v>518</v>
      </c>
      <c r="E197" s="453"/>
      <c r="F197" s="454">
        <v>10</v>
      </c>
      <c r="G197" s="454">
        <v>0</v>
      </c>
      <c r="H197" s="454">
        <f t="shared" si="4"/>
        <v>0</v>
      </c>
      <c r="I197" s="454">
        <f t="shared" si="5"/>
        <v>0</v>
      </c>
    </row>
    <row r="198" hidden="1" spans="1:9">
      <c r="A198" s="384">
        <f>SUBTOTAL(3,$B$7:B198)</f>
        <v>4</v>
      </c>
      <c r="B198" s="384" t="s">
        <v>582</v>
      </c>
      <c r="C198" s="384" t="s">
        <v>583</v>
      </c>
      <c r="D198" s="384" t="s">
        <v>518</v>
      </c>
      <c r="E198" s="453"/>
      <c r="F198" s="454">
        <v>15</v>
      </c>
      <c r="G198" s="454">
        <v>0</v>
      </c>
      <c r="H198" s="454">
        <f t="shared" si="4"/>
        <v>0</v>
      </c>
      <c r="I198" s="454">
        <f t="shared" si="5"/>
        <v>0</v>
      </c>
    </row>
    <row r="199" hidden="1" spans="1:9">
      <c r="A199" s="384">
        <f>SUBTOTAL(3,$B$7:B199)</f>
        <v>4</v>
      </c>
      <c r="B199" s="384" t="s">
        <v>584</v>
      </c>
      <c r="C199" s="384" t="s">
        <v>585</v>
      </c>
      <c r="D199" s="384" t="s">
        <v>518</v>
      </c>
      <c r="E199" s="453"/>
      <c r="F199" s="454">
        <v>0.08</v>
      </c>
      <c r="G199" s="454">
        <v>0</v>
      </c>
      <c r="H199" s="454">
        <f t="shared" si="4"/>
        <v>0</v>
      </c>
      <c r="I199" s="454">
        <f t="shared" si="5"/>
        <v>0</v>
      </c>
    </row>
    <row r="200" hidden="1" spans="1:9">
      <c r="A200" s="384">
        <f>SUBTOTAL(3,$B$7:B200)</f>
        <v>4</v>
      </c>
      <c r="B200" s="384" t="s">
        <v>586</v>
      </c>
      <c r="C200" s="384" t="s">
        <v>587</v>
      </c>
      <c r="D200" s="384" t="s">
        <v>518</v>
      </c>
      <c r="E200" s="453"/>
      <c r="F200" s="454">
        <v>0.08</v>
      </c>
      <c r="G200" s="454">
        <v>0</v>
      </c>
      <c r="H200" s="454">
        <f t="shared" ref="H200:H263" si="6">E200*F200</f>
        <v>0</v>
      </c>
      <c r="I200" s="454">
        <f t="shared" ref="I200:I263" si="7">E200*G200</f>
        <v>0</v>
      </c>
    </row>
    <row r="201" hidden="1" spans="1:9">
      <c r="A201" s="384">
        <f>SUBTOTAL(3,$B$7:B201)</f>
        <v>4</v>
      </c>
      <c r="B201" s="384" t="s">
        <v>588</v>
      </c>
      <c r="C201" s="384" t="s">
        <v>589</v>
      </c>
      <c r="D201" s="384" t="s">
        <v>444</v>
      </c>
      <c r="E201" s="453"/>
      <c r="F201" s="454">
        <v>0.5</v>
      </c>
      <c r="G201" s="454">
        <v>0.5</v>
      </c>
      <c r="H201" s="454">
        <f t="shared" si="6"/>
        <v>0</v>
      </c>
      <c r="I201" s="454">
        <f t="shared" si="7"/>
        <v>0</v>
      </c>
    </row>
    <row r="202" hidden="1" spans="1:9">
      <c r="A202" s="384">
        <f>SUBTOTAL(3,$B$7:B202)</f>
        <v>4</v>
      </c>
      <c r="B202" s="384" t="s">
        <v>590</v>
      </c>
      <c r="C202" s="384" t="s">
        <v>591</v>
      </c>
      <c r="D202" s="384" t="s">
        <v>592</v>
      </c>
      <c r="E202" s="453"/>
      <c r="F202" s="454">
        <v>3</v>
      </c>
      <c r="G202" s="454">
        <v>10</v>
      </c>
      <c r="H202" s="454">
        <f t="shared" si="6"/>
        <v>0</v>
      </c>
      <c r="I202" s="454">
        <f t="shared" si="7"/>
        <v>0</v>
      </c>
    </row>
    <row r="203" hidden="1" spans="1:9">
      <c r="A203" s="384">
        <f>SUBTOTAL(3,$B$7:B203)</f>
        <v>4</v>
      </c>
      <c r="B203" s="384" t="s">
        <v>593</v>
      </c>
      <c r="C203" s="384" t="s">
        <v>594</v>
      </c>
      <c r="D203" s="384" t="s">
        <v>444</v>
      </c>
      <c r="E203" s="453"/>
      <c r="F203" s="454">
        <v>0.1</v>
      </c>
      <c r="G203" s="454">
        <v>0.2</v>
      </c>
      <c r="H203" s="454">
        <f t="shared" si="6"/>
        <v>0</v>
      </c>
      <c r="I203" s="454">
        <f t="shared" si="7"/>
        <v>0</v>
      </c>
    </row>
    <row r="204" hidden="1" spans="1:9">
      <c r="A204" s="384">
        <f>SUBTOTAL(3,$B$7:B204)</f>
        <v>4</v>
      </c>
      <c r="B204" s="384" t="s">
        <v>595</v>
      </c>
      <c r="C204" s="384" t="s">
        <v>596</v>
      </c>
      <c r="D204" s="384" t="s">
        <v>444</v>
      </c>
      <c r="E204" s="453"/>
      <c r="F204" s="454">
        <v>0.1</v>
      </c>
      <c r="G204" s="454">
        <v>0.1</v>
      </c>
      <c r="H204" s="454">
        <f t="shared" si="6"/>
        <v>0</v>
      </c>
      <c r="I204" s="454">
        <f t="shared" si="7"/>
        <v>0</v>
      </c>
    </row>
    <row r="205" hidden="1" spans="1:9">
      <c r="A205" s="384">
        <f>SUBTOTAL(3,$B$7:B205)</f>
        <v>4</v>
      </c>
      <c r="B205" s="384" t="s">
        <v>597</v>
      </c>
      <c r="C205" s="384" t="s">
        <v>598</v>
      </c>
      <c r="D205" s="384" t="s">
        <v>305</v>
      </c>
      <c r="E205" s="453"/>
      <c r="F205" s="454">
        <v>5</v>
      </c>
      <c r="G205" s="454">
        <v>2</v>
      </c>
      <c r="H205" s="454">
        <f t="shared" si="6"/>
        <v>0</v>
      </c>
      <c r="I205" s="454">
        <f t="shared" si="7"/>
        <v>0</v>
      </c>
    </row>
    <row r="206" hidden="1" spans="1:9">
      <c r="A206" s="384">
        <f>SUBTOTAL(3,$B$7:B206)</f>
        <v>4</v>
      </c>
      <c r="B206" s="384" t="s">
        <v>599</v>
      </c>
      <c r="C206" s="384" t="s">
        <v>600</v>
      </c>
      <c r="D206" s="384" t="s">
        <v>305</v>
      </c>
      <c r="E206" s="453"/>
      <c r="F206" s="454">
        <v>2</v>
      </c>
      <c r="G206" s="454">
        <v>2</v>
      </c>
      <c r="H206" s="454">
        <f t="shared" si="6"/>
        <v>0</v>
      </c>
      <c r="I206" s="454">
        <f t="shared" si="7"/>
        <v>0</v>
      </c>
    </row>
    <row r="207" hidden="1" spans="1:9">
      <c r="A207" s="384">
        <f>SUBTOTAL(3,$B$7:B207)</f>
        <v>4</v>
      </c>
      <c r="B207" s="384" t="s">
        <v>601</v>
      </c>
      <c r="C207" s="384" t="s">
        <v>602</v>
      </c>
      <c r="D207" s="384" t="s">
        <v>484</v>
      </c>
      <c r="E207" s="453"/>
      <c r="F207" s="454">
        <v>15</v>
      </c>
      <c r="G207" s="454">
        <v>18</v>
      </c>
      <c r="H207" s="454">
        <f t="shared" si="6"/>
        <v>0</v>
      </c>
      <c r="I207" s="454">
        <f t="shared" si="7"/>
        <v>0</v>
      </c>
    </row>
    <row r="208" hidden="1" spans="1:9">
      <c r="A208" s="384">
        <f>SUBTOTAL(3,$B$7:B208)</f>
        <v>4</v>
      </c>
      <c r="B208" s="384" t="s">
        <v>603</v>
      </c>
      <c r="C208" s="384" t="s">
        <v>604</v>
      </c>
      <c r="D208" s="384" t="s">
        <v>484</v>
      </c>
      <c r="E208" s="453"/>
      <c r="F208" s="454">
        <v>6</v>
      </c>
      <c r="G208" s="454">
        <v>6</v>
      </c>
      <c r="H208" s="454">
        <f t="shared" si="6"/>
        <v>0</v>
      </c>
      <c r="I208" s="454">
        <f t="shared" si="7"/>
        <v>0</v>
      </c>
    </row>
    <row r="209" hidden="1" spans="1:9">
      <c r="A209" s="384">
        <f>SUBTOTAL(3,$B$7:B209)</f>
        <v>4</v>
      </c>
      <c r="B209" s="384" t="s">
        <v>605</v>
      </c>
      <c r="C209" s="384" t="s">
        <v>606</v>
      </c>
      <c r="D209" s="384" t="s">
        <v>484</v>
      </c>
      <c r="E209" s="453"/>
      <c r="F209" s="454">
        <v>6</v>
      </c>
      <c r="G209" s="454">
        <v>6</v>
      </c>
      <c r="H209" s="454">
        <f t="shared" si="6"/>
        <v>0</v>
      </c>
      <c r="I209" s="454">
        <f t="shared" si="7"/>
        <v>0</v>
      </c>
    </row>
    <row r="210" ht="24" hidden="1" spans="1:9">
      <c r="A210" s="384">
        <f>SUBTOTAL(3,$B$7:B210)</f>
        <v>4</v>
      </c>
      <c r="B210" s="384" t="s">
        <v>607</v>
      </c>
      <c r="C210" s="384" t="s">
        <v>608</v>
      </c>
      <c r="D210" s="384" t="s">
        <v>484</v>
      </c>
      <c r="E210" s="453"/>
      <c r="F210" s="454">
        <v>10</v>
      </c>
      <c r="G210" s="454">
        <v>10</v>
      </c>
      <c r="H210" s="454">
        <f t="shared" si="6"/>
        <v>0</v>
      </c>
      <c r="I210" s="454">
        <f t="shared" si="7"/>
        <v>0</v>
      </c>
    </row>
    <row r="211" ht="24" hidden="1" spans="1:9">
      <c r="A211" s="384">
        <f>SUBTOTAL(3,$B$7:B211)</f>
        <v>4</v>
      </c>
      <c r="B211" s="384" t="s">
        <v>609</v>
      </c>
      <c r="C211" s="384" t="s">
        <v>610</v>
      </c>
      <c r="D211" s="384" t="s">
        <v>484</v>
      </c>
      <c r="E211" s="453"/>
      <c r="F211" s="454">
        <v>10</v>
      </c>
      <c r="G211" s="454">
        <v>10</v>
      </c>
      <c r="H211" s="454">
        <f t="shared" si="6"/>
        <v>0</v>
      </c>
      <c r="I211" s="454">
        <f t="shared" si="7"/>
        <v>0</v>
      </c>
    </row>
    <row r="212" ht="24" hidden="1" spans="1:9">
      <c r="A212" s="384">
        <f>SUBTOTAL(3,$B$7:B212)</f>
        <v>4</v>
      </c>
      <c r="B212" s="384" t="s">
        <v>611</v>
      </c>
      <c r="C212" s="384" t="s">
        <v>612</v>
      </c>
      <c r="D212" s="384" t="s">
        <v>484</v>
      </c>
      <c r="E212" s="453"/>
      <c r="F212" s="454">
        <v>10</v>
      </c>
      <c r="G212" s="454">
        <v>10</v>
      </c>
      <c r="H212" s="454">
        <f t="shared" si="6"/>
        <v>0</v>
      </c>
      <c r="I212" s="454">
        <f t="shared" si="7"/>
        <v>0</v>
      </c>
    </row>
    <row r="213" ht="24" hidden="1" spans="1:9">
      <c r="A213" s="384">
        <f>SUBTOTAL(3,$B$7:B213)</f>
        <v>4</v>
      </c>
      <c r="B213" s="384" t="s">
        <v>613</v>
      </c>
      <c r="C213" s="384" t="s">
        <v>614</v>
      </c>
      <c r="D213" s="384" t="s">
        <v>484</v>
      </c>
      <c r="E213" s="453"/>
      <c r="F213" s="454">
        <v>10</v>
      </c>
      <c r="G213" s="454">
        <v>10</v>
      </c>
      <c r="H213" s="454">
        <f t="shared" si="6"/>
        <v>0</v>
      </c>
      <c r="I213" s="454">
        <f t="shared" si="7"/>
        <v>0</v>
      </c>
    </row>
    <row r="214" ht="24" hidden="1" spans="1:9">
      <c r="A214" s="384">
        <f>SUBTOTAL(3,$B$7:B214)</f>
        <v>4</v>
      </c>
      <c r="B214" s="384" t="s">
        <v>615</v>
      </c>
      <c r="C214" s="384" t="s">
        <v>616</v>
      </c>
      <c r="D214" s="384" t="s">
        <v>484</v>
      </c>
      <c r="E214" s="453"/>
      <c r="F214" s="454">
        <v>12</v>
      </c>
      <c r="G214" s="454">
        <v>14</v>
      </c>
      <c r="H214" s="454">
        <f t="shared" si="6"/>
        <v>0</v>
      </c>
      <c r="I214" s="454">
        <f t="shared" si="7"/>
        <v>0</v>
      </c>
    </row>
    <row r="215" ht="24" hidden="1" spans="1:9">
      <c r="A215" s="384">
        <f>SUBTOTAL(3,$B$7:B215)</f>
        <v>4</v>
      </c>
      <c r="B215" s="384" t="s">
        <v>617</v>
      </c>
      <c r="C215" s="384" t="s">
        <v>618</v>
      </c>
      <c r="D215" s="384" t="s">
        <v>484</v>
      </c>
      <c r="E215" s="453"/>
      <c r="F215" s="454">
        <v>12</v>
      </c>
      <c r="G215" s="454">
        <v>14</v>
      </c>
      <c r="H215" s="454">
        <f t="shared" si="6"/>
        <v>0</v>
      </c>
      <c r="I215" s="454">
        <f t="shared" si="7"/>
        <v>0</v>
      </c>
    </row>
    <row r="216" hidden="1" spans="1:9">
      <c r="A216" s="384">
        <f>SUBTOTAL(3,$B$7:B216)</f>
        <v>4</v>
      </c>
      <c r="B216" s="384" t="s">
        <v>619</v>
      </c>
      <c r="C216" s="384" t="s">
        <v>620</v>
      </c>
      <c r="D216" s="384" t="s">
        <v>484</v>
      </c>
      <c r="E216" s="453"/>
      <c r="F216" s="454">
        <v>1</v>
      </c>
      <c r="G216" s="454">
        <v>0</v>
      </c>
      <c r="H216" s="454">
        <f t="shared" si="6"/>
        <v>0</v>
      </c>
      <c r="I216" s="454">
        <f t="shared" si="7"/>
        <v>0</v>
      </c>
    </row>
    <row r="217" spans="1:9">
      <c r="A217" s="384">
        <f>SUBTOTAL(3,$B$7:B217)</f>
        <v>5</v>
      </c>
      <c r="B217" s="384" t="s">
        <v>621</v>
      </c>
      <c r="C217" s="384" t="s">
        <v>622</v>
      </c>
      <c r="D217" s="384" t="s">
        <v>623</v>
      </c>
      <c r="E217" s="456">
        <v>6</v>
      </c>
      <c r="F217" s="454">
        <v>0.52</v>
      </c>
      <c r="G217" s="454">
        <v>0.56</v>
      </c>
      <c r="H217" s="454">
        <f>E217*F217*1.3</f>
        <v>4.056</v>
      </c>
      <c r="I217" s="454">
        <f>E217*G217*1.3</f>
        <v>4.368</v>
      </c>
    </row>
    <row r="218" hidden="1" spans="1:9">
      <c r="A218" s="384">
        <f>SUBTOTAL(3,$B$7:B218)</f>
        <v>5</v>
      </c>
      <c r="B218" s="384" t="s">
        <v>624</v>
      </c>
      <c r="C218" s="384" t="s">
        <v>625</v>
      </c>
      <c r="D218" s="384" t="s">
        <v>623</v>
      </c>
      <c r="E218" s="453"/>
      <c r="F218" s="454">
        <v>0.6</v>
      </c>
      <c r="G218" s="454">
        <v>0.65</v>
      </c>
      <c r="H218" s="454">
        <f t="shared" si="6"/>
        <v>0</v>
      </c>
      <c r="I218" s="454">
        <f t="shared" si="7"/>
        <v>0</v>
      </c>
    </row>
    <row r="219" hidden="1" spans="1:9">
      <c r="A219" s="384">
        <f>SUBTOTAL(3,$B$7:B219)</f>
        <v>5</v>
      </c>
      <c r="B219" s="384" t="s">
        <v>626</v>
      </c>
      <c r="C219" s="384" t="s">
        <v>627</v>
      </c>
      <c r="D219" s="384" t="s">
        <v>623</v>
      </c>
      <c r="E219" s="453"/>
      <c r="F219" s="454">
        <v>0.69</v>
      </c>
      <c r="G219" s="454">
        <v>0.81</v>
      </c>
      <c r="H219" s="454">
        <f t="shared" si="6"/>
        <v>0</v>
      </c>
      <c r="I219" s="454">
        <f t="shared" si="7"/>
        <v>0</v>
      </c>
    </row>
    <row r="220" hidden="1" spans="1:9">
      <c r="A220" s="384">
        <f>SUBTOTAL(3,$B$7:B220)</f>
        <v>5</v>
      </c>
      <c r="B220" s="384" t="s">
        <v>628</v>
      </c>
      <c r="C220" s="384" t="s">
        <v>629</v>
      </c>
      <c r="D220" s="384" t="s">
        <v>623</v>
      </c>
      <c r="E220" s="456">
        <f>表四甲!E73</f>
        <v>0</v>
      </c>
      <c r="F220" s="454">
        <v>0.77</v>
      </c>
      <c r="G220" s="454">
        <v>0.85</v>
      </c>
      <c r="H220" s="454">
        <f>E220*F220*1.3</f>
        <v>0</v>
      </c>
      <c r="I220" s="454">
        <f>E220*G220*1.3</f>
        <v>0</v>
      </c>
    </row>
    <row r="221" hidden="1" spans="1:9">
      <c r="A221" s="384">
        <f>SUBTOTAL(3,$B$7:B221)</f>
        <v>5</v>
      </c>
      <c r="B221" s="384" t="s">
        <v>630</v>
      </c>
      <c r="C221" s="384" t="s">
        <v>631</v>
      </c>
      <c r="D221" s="384" t="s">
        <v>623</v>
      </c>
      <c r="E221" s="453"/>
      <c r="F221" s="454">
        <v>0.85</v>
      </c>
      <c r="G221" s="454">
        <v>0.98</v>
      </c>
      <c r="H221" s="454">
        <f t="shared" si="6"/>
        <v>0</v>
      </c>
      <c r="I221" s="454">
        <f t="shared" si="7"/>
        <v>0</v>
      </c>
    </row>
    <row r="222" hidden="1" spans="1:9">
      <c r="A222" s="384">
        <f>SUBTOTAL(3,$B$7:B222)</f>
        <v>5</v>
      </c>
      <c r="B222" s="384" t="s">
        <v>632</v>
      </c>
      <c r="C222" s="384" t="s">
        <v>633</v>
      </c>
      <c r="D222" s="384" t="s">
        <v>623</v>
      </c>
      <c r="E222" s="453"/>
      <c r="F222" s="454">
        <v>0.94</v>
      </c>
      <c r="G222" s="454">
        <v>1.27</v>
      </c>
      <c r="H222" s="454">
        <f t="shared" si="6"/>
        <v>0</v>
      </c>
      <c r="I222" s="454">
        <f t="shared" si="7"/>
        <v>0</v>
      </c>
    </row>
    <row r="223" hidden="1" spans="1:9">
      <c r="A223" s="384">
        <f>SUBTOTAL(3,$B$7:B223)</f>
        <v>5</v>
      </c>
      <c r="B223" s="384" t="s">
        <v>634</v>
      </c>
      <c r="C223" s="384" t="s">
        <v>635</v>
      </c>
      <c r="D223" s="384" t="s">
        <v>623</v>
      </c>
      <c r="E223" s="453"/>
      <c r="F223" s="454">
        <v>1.02</v>
      </c>
      <c r="G223" s="454">
        <v>1.23</v>
      </c>
      <c r="H223" s="454">
        <f t="shared" si="6"/>
        <v>0</v>
      </c>
      <c r="I223" s="454">
        <f t="shared" si="7"/>
        <v>0</v>
      </c>
    </row>
    <row r="224" hidden="1" spans="1:9">
      <c r="A224" s="384">
        <f>SUBTOTAL(3,$B$7:B224)</f>
        <v>5</v>
      </c>
      <c r="B224" s="384" t="s">
        <v>636</v>
      </c>
      <c r="C224" s="384" t="s">
        <v>637</v>
      </c>
      <c r="D224" s="384" t="s">
        <v>623</v>
      </c>
      <c r="E224" s="453"/>
      <c r="F224" s="454">
        <v>1.27</v>
      </c>
      <c r="G224" s="454">
        <v>1.48</v>
      </c>
      <c r="H224" s="454">
        <f t="shared" si="6"/>
        <v>0</v>
      </c>
      <c r="I224" s="454">
        <f t="shared" si="7"/>
        <v>0</v>
      </c>
    </row>
    <row r="225" hidden="1" spans="1:9">
      <c r="A225" s="384">
        <f>SUBTOTAL(3,$B$7:B225)</f>
        <v>5</v>
      </c>
      <c r="B225" s="384" t="s">
        <v>638</v>
      </c>
      <c r="C225" s="384" t="s">
        <v>639</v>
      </c>
      <c r="D225" s="384" t="s">
        <v>623</v>
      </c>
      <c r="E225" s="453"/>
      <c r="F225" s="454">
        <v>1.52</v>
      </c>
      <c r="G225" s="454">
        <v>2.06</v>
      </c>
      <c r="H225" s="454">
        <f t="shared" si="6"/>
        <v>0</v>
      </c>
      <c r="I225" s="454">
        <f t="shared" si="7"/>
        <v>0</v>
      </c>
    </row>
    <row r="226" hidden="1" spans="1:9">
      <c r="A226" s="384">
        <f>SUBTOTAL(3,$B$7:B226)</f>
        <v>5</v>
      </c>
      <c r="B226" s="384" t="s">
        <v>640</v>
      </c>
      <c r="C226" s="384" t="s">
        <v>641</v>
      </c>
      <c r="D226" s="384" t="s">
        <v>642</v>
      </c>
      <c r="E226" s="453"/>
      <c r="F226" s="454">
        <v>1.92</v>
      </c>
      <c r="G226" s="454">
        <v>3.38</v>
      </c>
      <c r="H226" s="454">
        <f t="shared" si="6"/>
        <v>0</v>
      </c>
      <c r="I226" s="454">
        <f t="shared" si="7"/>
        <v>0</v>
      </c>
    </row>
    <row r="227" hidden="1" spans="1:9">
      <c r="A227" s="384">
        <f>SUBTOTAL(3,$B$7:B227)</f>
        <v>5</v>
      </c>
      <c r="B227" s="384" t="s">
        <v>643</v>
      </c>
      <c r="C227" s="384" t="s">
        <v>644</v>
      </c>
      <c r="D227" s="384" t="s">
        <v>642</v>
      </c>
      <c r="E227" s="453"/>
      <c r="F227" s="454">
        <v>2.02</v>
      </c>
      <c r="G227" s="454">
        <v>3.92</v>
      </c>
      <c r="H227" s="454">
        <f t="shared" si="6"/>
        <v>0</v>
      </c>
      <c r="I227" s="454">
        <f t="shared" si="7"/>
        <v>0</v>
      </c>
    </row>
    <row r="228" hidden="1" spans="1:9">
      <c r="A228" s="384">
        <f>SUBTOTAL(3,$B$7:B228)</f>
        <v>5</v>
      </c>
      <c r="B228" s="384" t="s">
        <v>645</v>
      </c>
      <c r="C228" s="384" t="s">
        <v>646</v>
      </c>
      <c r="D228" s="384" t="s">
        <v>642</v>
      </c>
      <c r="E228" s="453"/>
      <c r="F228" s="454">
        <v>2.25</v>
      </c>
      <c r="G228" s="454">
        <v>4.54</v>
      </c>
      <c r="H228" s="454">
        <f t="shared" si="6"/>
        <v>0</v>
      </c>
      <c r="I228" s="454">
        <f t="shared" si="7"/>
        <v>0</v>
      </c>
    </row>
    <row r="229" hidden="1" spans="1:9">
      <c r="A229" s="384">
        <f>SUBTOTAL(3,$B$7:B229)</f>
        <v>5</v>
      </c>
      <c r="B229" s="384" t="s">
        <v>647</v>
      </c>
      <c r="C229" s="384" t="s">
        <v>648</v>
      </c>
      <c r="D229" s="384" t="s">
        <v>623</v>
      </c>
      <c r="E229" s="453"/>
      <c r="F229" s="454">
        <v>0.36</v>
      </c>
      <c r="G229" s="454">
        <v>0.36</v>
      </c>
      <c r="H229" s="454">
        <f t="shared" si="6"/>
        <v>0</v>
      </c>
      <c r="I229" s="454">
        <f t="shared" si="7"/>
        <v>0</v>
      </c>
    </row>
    <row r="230" hidden="1" spans="1:9">
      <c r="A230" s="384">
        <f>SUBTOTAL(3,$B$7:B230)</f>
        <v>5</v>
      </c>
      <c r="B230" s="384" t="s">
        <v>649</v>
      </c>
      <c r="C230" s="384" t="s">
        <v>650</v>
      </c>
      <c r="D230" s="384" t="s">
        <v>623</v>
      </c>
      <c r="E230" s="453"/>
      <c r="F230" s="454">
        <v>0.52</v>
      </c>
      <c r="G230" s="454">
        <v>1.33</v>
      </c>
      <c r="H230" s="454">
        <f t="shared" si="6"/>
        <v>0</v>
      </c>
      <c r="I230" s="454">
        <f t="shared" si="7"/>
        <v>0</v>
      </c>
    </row>
    <row r="231" hidden="1" spans="1:9">
      <c r="A231" s="384">
        <f>SUBTOTAL(3,$B$7:B231)</f>
        <v>5</v>
      </c>
      <c r="B231" s="384" t="s">
        <v>651</v>
      </c>
      <c r="C231" s="384" t="s">
        <v>652</v>
      </c>
      <c r="D231" s="384" t="s">
        <v>623</v>
      </c>
      <c r="E231" s="453"/>
      <c r="F231" s="454">
        <v>1.12</v>
      </c>
      <c r="G231" s="454">
        <v>1.55</v>
      </c>
      <c r="H231" s="454">
        <f t="shared" si="6"/>
        <v>0</v>
      </c>
      <c r="I231" s="454">
        <f t="shared" si="7"/>
        <v>0</v>
      </c>
    </row>
    <row r="232" hidden="1" spans="1:9">
      <c r="A232" s="384">
        <f>SUBTOTAL(3,$B$7:B232)</f>
        <v>5</v>
      </c>
      <c r="B232" s="384" t="s">
        <v>653</v>
      </c>
      <c r="C232" s="384" t="s">
        <v>654</v>
      </c>
      <c r="D232" s="384" t="s">
        <v>623</v>
      </c>
      <c r="E232" s="453"/>
      <c r="F232" s="454">
        <v>0.52</v>
      </c>
      <c r="G232" s="454">
        <v>0.52</v>
      </c>
      <c r="H232" s="454">
        <f t="shared" si="6"/>
        <v>0</v>
      </c>
      <c r="I232" s="454">
        <f t="shared" si="7"/>
        <v>0</v>
      </c>
    </row>
    <row r="233" hidden="1" spans="1:9">
      <c r="A233" s="384">
        <f>SUBTOTAL(3,$B$7:B233)</f>
        <v>5</v>
      </c>
      <c r="B233" s="384" t="s">
        <v>655</v>
      </c>
      <c r="C233" s="384" t="s">
        <v>656</v>
      </c>
      <c r="D233" s="384" t="s">
        <v>623</v>
      </c>
      <c r="E233" s="453"/>
      <c r="F233" s="454">
        <v>0.82</v>
      </c>
      <c r="G233" s="454">
        <v>2.2</v>
      </c>
      <c r="H233" s="454">
        <f t="shared" si="6"/>
        <v>0</v>
      </c>
      <c r="I233" s="454">
        <f t="shared" si="7"/>
        <v>0</v>
      </c>
    </row>
    <row r="234" hidden="1" spans="1:9">
      <c r="A234" s="384">
        <f>SUBTOTAL(3,$B$7:B234)</f>
        <v>5</v>
      </c>
      <c r="B234" s="384" t="s">
        <v>657</v>
      </c>
      <c r="C234" s="384" t="s">
        <v>658</v>
      </c>
      <c r="D234" s="384" t="s">
        <v>623</v>
      </c>
      <c r="E234" s="453"/>
      <c r="F234" s="454">
        <v>1.67</v>
      </c>
      <c r="G234" s="454">
        <v>2.31</v>
      </c>
      <c r="H234" s="454">
        <f t="shared" si="6"/>
        <v>0</v>
      </c>
      <c r="I234" s="454">
        <f t="shared" si="7"/>
        <v>0</v>
      </c>
    </row>
    <row r="235" hidden="1" spans="1:9">
      <c r="A235" s="384">
        <f>SUBTOTAL(3,$B$7:B235)</f>
        <v>5</v>
      </c>
      <c r="B235" s="384" t="s">
        <v>659</v>
      </c>
      <c r="C235" s="384" t="s">
        <v>660</v>
      </c>
      <c r="D235" s="384" t="s">
        <v>642</v>
      </c>
      <c r="E235" s="453"/>
      <c r="F235" s="454">
        <v>2.35</v>
      </c>
      <c r="G235" s="454">
        <v>2.35</v>
      </c>
      <c r="H235" s="454">
        <f t="shared" si="6"/>
        <v>0</v>
      </c>
      <c r="I235" s="454">
        <f t="shared" si="7"/>
        <v>0</v>
      </c>
    </row>
    <row r="236" hidden="1" spans="1:9">
      <c r="A236" s="384">
        <f>SUBTOTAL(3,$B$7:B236)</f>
        <v>5</v>
      </c>
      <c r="B236" s="384" t="s">
        <v>661</v>
      </c>
      <c r="C236" s="384" t="s">
        <v>662</v>
      </c>
      <c r="D236" s="384" t="s">
        <v>642</v>
      </c>
      <c r="E236" s="453"/>
      <c r="F236" s="454">
        <v>2.73</v>
      </c>
      <c r="G236" s="454">
        <v>7.17</v>
      </c>
      <c r="H236" s="454">
        <f t="shared" si="6"/>
        <v>0</v>
      </c>
      <c r="I236" s="454">
        <f t="shared" si="7"/>
        <v>0</v>
      </c>
    </row>
    <row r="237" hidden="1" spans="1:9">
      <c r="A237" s="384">
        <f>SUBTOTAL(3,$B$7:B237)</f>
        <v>5</v>
      </c>
      <c r="B237" s="384" t="s">
        <v>663</v>
      </c>
      <c r="C237" s="384" t="s">
        <v>664</v>
      </c>
      <c r="D237" s="384" t="s">
        <v>642</v>
      </c>
      <c r="E237" s="453"/>
      <c r="F237" s="454">
        <v>4.46</v>
      </c>
      <c r="G237" s="454">
        <v>7.81</v>
      </c>
      <c r="H237" s="454">
        <f t="shared" si="6"/>
        <v>0</v>
      </c>
      <c r="I237" s="454">
        <f t="shared" si="7"/>
        <v>0</v>
      </c>
    </row>
    <row r="238" hidden="1" spans="1:9">
      <c r="A238" s="384">
        <f>SUBTOTAL(3,$B$7:B238)</f>
        <v>5</v>
      </c>
      <c r="B238" s="384" t="s">
        <v>665</v>
      </c>
      <c r="C238" s="384" t="s">
        <v>666</v>
      </c>
      <c r="D238" s="384" t="s">
        <v>642</v>
      </c>
      <c r="E238" s="453"/>
      <c r="F238" s="454">
        <v>2.95</v>
      </c>
      <c r="G238" s="454">
        <v>2.95</v>
      </c>
      <c r="H238" s="454">
        <f t="shared" si="6"/>
        <v>0</v>
      </c>
      <c r="I238" s="454">
        <f t="shared" si="7"/>
        <v>0</v>
      </c>
    </row>
    <row r="239" hidden="1" spans="1:9">
      <c r="A239" s="384">
        <f>SUBTOTAL(3,$B$7:B239)</f>
        <v>5</v>
      </c>
      <c r="B239" s="384" t="s">
        <v>667</v>
      </c>
      <c r="C239" s="384" t="s">
        <v>668</v>
      </c>
      <c r="D239" s="384" t="s">
        <v>642</v>
      </c>
      <c r="E239" s="453"/>
      <c r="F239" s="454">
        <v>3.13</v>
      </c>
      <c r="G239" s="454">
        <v>7.97</v>
      </c>
      <c r="H239" s="454">
        <f t="shared" si="6"/>
        <v>0</v>
      </c>
      <c r="I239" s="454">
        <f t="shared" si="7"/>
        <v>0</v>
      </c>
    </row>
    <row r="240" hidden="1" spans="1:9">
      <c r="A240" s="384">
        <f>SUBTOTAL(3,$B$7:B240)</f>
        <v>5</v>
      </c>
      <c r="B240" s="384" t="s">
        <v>669</v>
      </c>
      <c r="C240" s="384" t="s">
        <v>670</v>
      </c>
      <c r="D240" s="384" t="s">
        <v>642</v>
      </c>
      <c r="E240" s="453"/>
      <c r="F240" s="454">
        <v>6.06</v>
      </c>
      <c r="G240" s="454">
        <v>8.41</v>
      </c>
      <c r="H240" s="454">
        <f t="shared" si="6"/>
        <v>0</v>
      </c>
      <c r="I240" s="454">
        <f t="shared" si="7"/>
        <v>0</v>
      </c>
    </row>
    <row r="241" hidden="1" spans="1:9">
      <c r="A241" s="384">
        <f>SUBTOTAL(3,$B$7:B241)</f>
        <v>5</v>
      </c>
      <c r="B241" s="384" t="s">
        <v>671</v>
      </c>
      <c r="C241" s="384" t="s">
        <v>672</v>
      </c>
      <c r="D241" s="384" t="s">
        <v>642</v>
      </c>
      <c r="E241" s="453"/>
      <c r="F241" s="454">
        <v>1.54</v>
      </c>
      <c r="G241" s="454">
        <v>1.54</v>
      </c>
      <c r="H241" s="454">
        <f t="shared" si="6"/>
        <v>0</v>
      </c>
      <c r="I241" s="454">
        <f t="shared" si="7"/>
        <v>0</v>
      </c>
    </row>
    <row r="242" hidden="1" spans="1:9">
      <c r="A242" s="384">
        <f>SUBTOTAL(3,$B$7:B242)</f>
        <v>5</v>
      </c>
      <c r="B242" s="384" t="s">
        <v>673</v>
      </c>
      <c r="C242" s="384" t="s">
        <v>674</v>
      </c>
      <c r="D242" s="384" t="s">
        <v>642</v>
      </c>
      <c r="E242" s="453"/>
      <c r="F242" s="454">
        <v>2.15</v>
      </c>
      <c r="G242" s="454">
        <v>6.01</v>
      </c>
      <c r="H242" s="454">
        <f t="shared" si="6"/>
        <v>0</v>
      </c>
      <c r="I242" s="454">
        <f t="shared" si="7"/>
        <v>0</v>
      </c>
    </row>
    <row r="243" hidden="1" spans="1:9">
      <c r="A243" s="384">
        <f>SUBTOTAL(3,$B$7:B243)</f>
        <v>5</v>
      </c>
      <c r="B243" s="384" t="s">
        <v>675</v>
      </c>
      <c r="C243" s="384" t="s">
        <v>676</v>
      </c>
      <c r="D243" s="384" t="s">
        <v>642</v>
      </c>
      <c r="E243" s="453"/>
      <c r="F243" s="454">
        <v>4.96</v>
      </c>
      <c r="G243" s="454">
        <v>7.96</v>
      </c>
      <c r="H243" s="454">
        <f t="shared" si="6"/>
        <v>0</v>
      </c>
      <c r="I243" s="454">
        <f t="shared" si="7"/>
        <v>0</v>
      </c>
    </row>
    <row r="244" hidden="1" spans="1:9">
      <c r="A244" s="384">
        <f>SUBTOTAL(3,$B$7:B244)</f>
        <v>5</v>
      </c>
      <c r="B244" s="384" t="s">
        <v>677</v>
      </c>
      <c r="C244" s="384" t="s">
        <v>678</v>
      </c>
      <c r="D244" s="384" t="s">
        <v>642</v>
      </c>
      <c r="E244" s="453"/>
      <c r="F244" s="454">
        <v>5.2</v>
      </c>
      <c r="G244" s="454">
        <v>5.2</v>
      </c>
      <c r="H244" s="454">
        <f t="shared" si="6"/>
        <v>0</v>
      </c>
      <c r="I244" s="454">
        <f t="shared" si="7"/>
        <v>0</v>
      </c>
    </row>
    <row r="245" hidden="1" spans="1:9">
      <c r="A245" s="384">
        <f>SUBTOTAL(3,$B$7:B245)</f>
        <v>5</v>
      </c>
      <c r="B245" s="384" t="s">
        <v>679</v>
      </c>
      <c r="C245" s="384" t="s">
        <v>680</v>
      </c>
      <c r="D245" s="384" t="s">
        <v>642</v>
      </c>
      <c r="E245" s="453"/>
      <c r="F245" s="454">
        <v>5.42</v>
      </c>
      <c r="G245" s="454">
        <v>13.12</v>
      </c>
      <c r="H245" s="454">
        <f t="shared" si="6"/>
        <v>0</v>
      </c>
      <c r="I245" s="454">
        <f t="shared" si="7"/>
        <v>0</v>
      </c>
    </row>
    <row r="246" hidden="1" spans="1:9">
      <c r="A246" s="384">
        <f>SUBTOTAL(3,$B$7:B246)</f>
        <v>5</v>
      </c>
      <c r="B246" s="384" t="s">
        <v>681</v>
      </c>
      <c r="C246" s="384" t="s">
        <v>682</v>
      </c>
      <c r="D246" s="384" t="s">
        <v>642</v>
      </c>
      <c r="E246" s="453"/>
      <c r="F246" s="454">
        <v>10.58</v>
      </c>
      <c r="G246" s="454">
        <v>14</v>
      </c>
      <c r="H246" s="454">
        <f t="shared" si="6"/>
        <v>0</v>
      </c>
      <c r="I246" s="454">
        <f t="shared" si="7"/>
        <v>0</v>
      </c>
    </row>
    <row r="247" hidden="1" spans="1:9">
      <c r="A247" s="384">
        <f>SUBTOTAL(3,$B$7:B247)</f>
        <v>5</v>
      </c>
      <c r="B247" s="384" t="s">
        <v>683</v>
      </c>
      <c r="C247" s="384" t="s">
        <v>684</v>
      </c>
      <c r="D247" s="384" t="s">
        <v>642</v>
      </c>
      <c r="E247" s="453"/>
      <c r="F247" s="454">
        <v>6.4</v>
      </c>
      <c r="G247" s="454">
        <v>6.4</v>
      </c>
      <c r="H247" s="454">
        <f t="shared" si="6"/>
        <v>0</v>
      </c>
      <c r="I247" s="454">
        <f t="shared" si="7"/>
        <v>0</v>
      </c>
    </row>
    <row r="248" hidden="1" spans="1:9">
      <c r="A248" s="384">
        <f>SUBTOTAL(3,$B$7:B248)</f>
        <v>5</v>
      </c>
      <c r="B248" s="384" t="s">
        <v>685</v>
      </c>
      <c r="C248" s="384" t="s">
        <v>686</v>
      </c>
      <c r="D248" s="384" t="s">
        <v>642</v>
      </c>
      <c r="E248" s="453"/>
      <c r="F248" s="454">
        <v>6.22</v>
      </c>
      <c r="G248" s="454">
        <v>14.72</v>
      </c>
      <c r="H248" s="454">
        <f t="shared" si="6"/>
        <v>0</v>
      </c>
      <c r="I248" s="454">
        <f t="shared" si="7"/>
        <v>0</v>
      </c>
    </row>
    <row r="249" hidden="1" spans="1:9">
      <c r="A249" s="384">
        <f>SUBTOTAL(3,$B$7:B249)</f>
        <v>5</v>
      </c>
      <c r="B249" s="384" t="s">
        <v>687</v>
      </c>
      <c r="C249" s="384" t="s">
        <v>688</v>
      </c>
      <c r="D249" s="384" t="s">
        <v>642</v>
      </c>
      <c r="E249" s="453"/>
      <c r="F249" s="454">
        <v>11.78</v>
      </c>
      <c r="G249" s="454">
        <v>15.2</v>
      </c>
      <c r="H249" s="454">
        <f t="shared" si="6"/>
        <v>0</v>
      </c>
      <c r="I249" s="454">
        <f t="shared" si="7"/>
        <v>0</v>
      </c>
    </row>
    <row r="250" hidden="1" spans="1:9">
      <c r="A250" s="384">
        <f>SUBTOTAL(3,$B$7:B250)</f>
        <v>5</v>
      </c>
      <c r="B250" s="384" t="s">
        <v>689</v>
      </c>
      <c r="C250" s="384" t="s">
        <v>690</v>
      </c>
      <c r="D250" s="384" t="s">
        <v>418</v>
      </c>
      <c r="E250" s="453"/>
      <c r="F250" s="454">
        <v>0.13</v>
      </c>
      <c r="G250" s="454">
        <v>0.25</v>
      </c>
      <c r="H250" s="454">
        <f t="shared" si="6"/>
        <v>0</v>
      </c>
      <c r="I250" s="454">
        <f t="shared" si="7"/>
        <v>0</v>
      </c>
    </row>
    <row r="251" hidden="1" spans="1:9">
      <c r="A251" s="384">
        <f>SUBTOTAL(3,$B$7:B251)</f>
        <v>5</v>
      </c>
      <c r="B251" s="384" t="s">
        <v>691</v>
      </c>
      <c r="C251" s="384" t="s">
        <v>692</v>
      </c>
      <c r="D251" s="384" t="s">
        <v>418</v>
      </c>
      <c r="E251" s="453"/>
      <c r="F251" s="454">
        <v>1.87</v>
      </c>
      <c r="G251" s="454">
        <v>3.6</v>
      </c>
      <c r="H251" s="454">
        <f t="shared" si="6"/>
        <v>0</v>
      </c>
      <c r="I251" s="454">
        <f t="shared" si="7"/>
        <v>0</v>
      </c>
    </row>
    <row r="252" hidden="1" spans="1:9">
      <c r="A252" s="384">
        <f>SUBTOTAL(3,$B$7:B252)</f>
        <v>5</v>
      </c>
      <c r="B252" s="384" t="s">
        <v>693</v>
      </c>
      <c r="C252" s="384" t="s">
        <v>694</v>
      </c>
      <c r="D252" s="384" t="s">
        <v>418</v>
      </c>
      <c r="E252" s="453"/>
      <c r="F252" s="454">
        <v>1.5</v>
      </c>
      <c r="G252" s="454">
        <v>3</v>
      </c>
      <c r="H252" s="454">
        <f t="shared" si="6"/>
        <v>0</v>
      </c>
      <c r="I252" s="454">
        <f t="shared" si="7"/>
        <v>0</v>
      </c>
    </row>
    <row r="253" hidden="1" spans="1:9">
      <c r="A253" s="384">
        <f>SUBTOTAL(3,$B$7:B253)</f>
        <v>5</v>
      </c>
      <c r="B253" s="384" t="s">
        <v>695</v>
      </c>
      <c r="C253" s="384" t="s">
        <v>696</v>
      </c>
      <c r="D253" s="384" t="s">
        <v>418</v>
      </c>
      <c r="E253" s="453"/>
      <c r="F253" s="454">
        <v>1.9</v>
      </c>
      <c r="G253" s="454">
        <v>3.6</v>
      </c>
      <c r="H253" s="454">
        <f t="shared" si="6"/>
        <v>0</v>
      </c>
      <c r="I253" s="454">
        <f t="shared" si="7"/>
        <v>0</v>
      </c>
    </row>
    <row r="254" hidden="1" spans="1:9">
      <c r="A254" s="384">
        <f>SUBTOTAL(3,$B$7:B254)</f>
        <v>5</v>
      </c>
      <c r="B254" s="384" t="s">
        <v>697</v>
      </c>
      <c r="C254" s="384" t="s">
        <v>698</v>
      </c>
      <c r="D254" s="384" t="s">
        <v>484</v>
      </c>
      <c r="E254" s="453"/>
      <c r="F254" s="454">
        <v>0.1</v>
      </c>
      <c r="G254" s="454">
        <v>0.25</v>
      </c>
      <c r="H254" s="454">
        <f t="shared" si="6"/>
        <v>0</v>
      </c>
      <c r="I254" s="454">
        <f t="shared" si="7"/>
        <v>0</v>
      </c>
    </row>
    <row r="255" hidden="1" spans="1:9">
      <c r="A255" s="384">
        <f>SUBTOTAL(3,$B$7:B255)</f>
        <v>5</v>
      </c>
      <c r="B255" s="384" t="s">
        <v>699</v>
      </c>
      <c r="C255" s="384" t="s">
        <v>700</v>
      </c>
      <c r="D255" s="384" t="s">
        <v>484</v>
      </c>
      <c r="E255" s="453"/>
      <c r="F255" s="454">
        <v>0.1</v>
      </c>
      <c r="G255" s="454">
        <v>0.25</v>
      </c>
      <c r="H255" s="454">
        <f t="shared" si="6"/>
        <v>0</v>
      </c>
      <c r="I255" s="454">
        <f t="shared" si="7"/>
        <v>0</v>
      </c>
    </row>
    <row r="256" hidden="1" spans="1:9">
      <c r="A256" s="384">
        <f>SUBTOTAL(3,$B$7:B256)</f>
        <v>5</v>
      </c>
      <c r="B256" s="384" t="s">
        <v>701</v>
      </c>
      <c r="C256" s="384" t="s">
        <v>702</v>
      </c>
      <c r="D256" s="384" t="s">
        <v>623</v>
      </c>
      <c r="E256" s="453"/>
      <c r="F256" s="454">
        <v>0.33</v>
      </c>
      <c r="G256" s="454">
        <v>0.42</v>
      </c>
      <c r="H256" s="454">
        <f t="shared" si="6"/>
        <v>0</v>
      </c>
      <c r="I256" s="454">
        <f t="shared" si="7"/>
        <v>0</v>
      </c>
    </row>
    <row r="257" hidden="1" spans="1:9">
      <c r="A257" s="384">
        <f>SUBTOTAL(3,$B$7:B257)</f>
        <v>5</v>
      </c>
      <c r="B257" s="384" t="s">
        <v>703</v>
      </c>
      <c r="C257" s="384" t="s">
        <v>704</v>
      </c>
      <c r="D257" s="384" t="s">
        <v>623</v>
      </c>
      <c r="E257" s="453"/>
      <c r="F257" s="454">
        <v>0.33</v>
      </c>
      <c r="G257" s="454">
        <v>0.42</v>
      </c>
      <c r="H257" s="454">
        <f t="shared" si="6"/>
        <v>0</v>
      </c>
      <c r="I257" s="454">
        <f t="shared" si="7"/>
        <v>0</v>
      </c>
    </row>
    <row r="258" hidden="1" spans="1:9">
      <c r="A258" s="384">
        <f>SUBTOTAL(3,$B$7:B258)</f>
        <v>5</v>
      </c>
      <c r="B258" s="384" t="s">
        <v>705</v>
      </c>
      <c r="C258" s="384" t="s">
        <v>706</v>
      </c>
      <c r="D258" s="384" t="s">
        <v>418</v>
      </c>
      <c r="E258" s="453"/>
      <c r="F258" s="454">
        <v>12</v>
      </c>
      <c r="G258" s="454">
        <v>16.8</v>
      </c>
      <c r="H258" s="454">
        <f t="shared" si="6"/>
        <v>0</v>
      </c>
      <c r="I258" s="454">
        <f t="shared" si="7"/>
        <v>0</v>
      </c>
    </row>
    <row r="259" hidden="1" spans="1:9">
      <c r="A259" s="384">
        <f>SUBTOTAL(3,$B$7:B259)</f>
        <v>5</v>
      </c>
      <c r="B259" s="384" t="s">
        <v>707</v>
      </c>
      <c r="C259" s="384" t="s">
        <v>708</v>
      </c>
      <c r="D259" s="384" t="s">
        <v>418</v>
      </c>
      <c r="E259" s="453"/>
      <c r="F259" s="454">
        <v>25.68</v>
      </c>
      <c r="G259" s="454">
        <v>35.52</v>
      </c>
      <c r="H259" s="454">
        <f t="shared" si="6"/>
        <v>0</v>
      </c>
      <c r="I259" s="454">
        <f t="shared" si="7"/>
        <v>0</v>
      </c>
    </row>
    <row r="260" hidden="1" spans="1:9">
      <c r="A260" s="384">
        <f>SUBTOTAL(3,$B$7:B260)</f>
        <v>5</v>
      </c>
      <c r="B260" s="384" t="s">
        <v>709</v>
      </c>
      <c r="C260" s="384" t="s">
        <v>710</v>
      </c>
      <c r="D260" s="384" t="s">
        <v>418</v>
      </c>
      <c r="E260" s="453"/>
      <c r="F260" s="454">
        <v>28.08</v>
      </c>
      <c r="G260" s="454">
        <v>42.12</v>
      </c>
      <c r="H260" s="454">
        <f t="shared" si="6"/>
        <v>0</v>
      </c>
      <c r="I260" s="454">
        <f t="shared" si="7"/>
        <v>0</v>
      </c>
    </row>
    <row r="261" hidden="1" spans="1:9">
      <c r="A261" s="384">
        <f>SUBTOTAL(3,$B$7:B261)</f>
        <v>5</v>
      </c>
      <c r="B261" s="384" t="s">
        <v>711</v>
      </c>
      <c r="C261" s="384" t="s">
        <v>712</v>
      </c>
      <c r="D261" s="384" t="s">
        <v>623</v>
      </c>
      <c r="E261" s="453"/>
      <c r="F261" s="454">
        <v>0.56</v>
      </c>
      <c r="G261" s="454">
        <v>0.56</v>
      </c>
      <c r="H261" s="454">
        <f t="shared" si="6"/>
        <v>0</v>
      </c>
      <c r="I261" s="454">
        <f t="shared" si="7"/>
        <v>0</v>
      </c>
    </row>
    <row r="262" hidden="1" spans="1:9">
      <c r="A262" s="384">
        <f>SUBTOTAL(3,$B$7:B262)</f>
        <v>5</v>
      </c>
      <c r="B262" s="384" t="s">
        <v>713</v>
      </c>
      <c r="C262" s="384" t="s">
        <v>714</v>
      </c>
      <c r="D262" s="384" t="s">
        <v>623</v>
      </c>
      <c r="E262" s="453"/>
      <c r="F262" s="454">
        <v>0.57</v>
      </c>
      <c r="G262" s="454">
        <v>1.1</v>
      </c>
      <c r="H262" s="454">
        <f t="shared" si="6"/>
        <v>0</v>
      </c>
      <c r="I262" s="454">
        <f t="shared" si="7"/>
        <v>0</v>
      </c>
    </row>
    <row r="263" hidden="1" spans="1:9">
      <c r="A263" s="384">
        <f>SUBTOTAL(3,$B$7:B263)</f>
        <v>5</v>
      </c>
      <c r="B263" s="384" t="s">
        <v>715</v>
      </c>
      <c r="C263" s="384" t="s">
        <v>716</v>
      </c>
      <c r="D263" s="384" t="s">
        <v>623</v>
      </c>
      <c r="E263" s="453"/>
      <c r="F263" s="454">
        <v>1.18</v>
      </c>
      <c r="G263" s="454">
        <v>1.06</v>
      </c>
      <c r="H263" s="454">
        <f t="shared" si="6"/>
        <v>0</v>
      </c>
      <c r="I263" s="454">
        <f t="shared" si="7"/>
        <v>0</v>
      </c>
    </row>
    <row r="264" hidden="1" spans="1:9">
      <c r="A264" s="384">
        <f>SUBTOTAL(3,$B$7:B264)</f>
        <v>5</v>
      </c>
      <c r="B264" s="384" t="s">
        <v>717</v>
      </c>
      <c r="C264" s="384" t="s">
        <v>718</v>
      </c>
      <c r="D264" s="384" t="s">
        <v>623</v>
      </c>
      <c r="E264" s="453"/>
      <c r="F264" s="454">
        <v>0.62</v>
      </c>
      <c r="G264" s="454">
        <v>0.62</v>
      </c>
      <c r="H264" s="454">
        <f t="shared" ref="H264:H327" si="8">E264*F264</f>
        <v>0</v>
      </c>
      <c r="I264" s="454">
        <f t="shared" ref="I264:I327" si="9">E264*G264</f>
        <v>0</v>
      </c>
    </row>
    <row r="265" hidden="1" spans="1:9">
      <c r="A265" s="384">
        <f>SUBTOTAL(3,$B$7:B265)</f>
        <v>5</v>
      </c>
      <c r="B265" s="384" t="s">
        <v>719</v>
      </c>
      <c r="C265" s="384" t="s">
        <v>720</v>
      </c>
      <c r="D265" s="384" t="s">
        <v>623</v>
      </c>
      <c r="E265" s="453"/>
      <c r="F265" s="454">
        <v>0.73</v>
      </c>
      <c r="G265" s="454">
        <v>1.42</v>
      </c>
      <c r="H265" s="454">
        <f t="shared" si="8"/>
        <v>0</v>
      </c>
      <c r="I265" s="454">
        <f t="shared" si="9"/>
        <v>0</v>
      </c>
    </row>
    <row r="266" hidden="1" spans="1:9">
      <c r="A266" s="384">
        <f>SUBTOTAL(3,$B$7:B266)</f>
        <v>5</v>
      </c>
      <c r="B266" s="384" t="s">
        <v>721</v>
      </c>
      <c r="C266" s="384" t="s">
        <v>722</v>
      </c>
      <c r="D266" s="384" t="s">
        <v>623</v>
      </c>
      <c r="E266" s="453"/>
      <c r="F266" s="454">
        <v>1.46</v>
      </c>
      <c r="G266" s="454">
        <v>1.32</v>
      </c>
      <c r="H266" s="454">
        <f t="shared" si="8"/>
        <v>0</v>
      </c>
      <c r="I266" s="454">
        <f t="shared" si="9"/>
        <v>0</v>
      </c>
    </row>
    <row r="267" hidden="1" spans="1:9">
      <c r="A267" s="384">
        <f>SUBTOTAL(3,$B$7:B267)</f>
        <v>5</v>
      </c>
      <c r="B267" s="384" t="s">
        <v>723</v>
      </c>
      <c r="C267" s="384" t="s">
        <v>724</v>
      </c>
      <c r="D267" s="384" t="s">
        <v>592</v>
      </c>
      <c r="E267" s="453"/>
      <c r="F267" s="454">
        <v>0.78</v>
      </c>
      <c r="G267" s="454">
        <v>0.6</v>
      </c>
      <c r="H267" s="454">
        <f t="shared" si="8"/>
        <v>0</v>
      </c>
      <c r="I267" s="454">
        <f t="shared" si="9"/>
        <v>0</v>
      </c>
    </row>
    <row r="268" hidden="1" spans="1:9">
      <c r="A268" s="384">
        <f>SUBTOTAL(3,$B$7:B268)</f>
        <v>5</v>
      </c>
      <c r="B268" s="384" t="s">
        <v>725</v>
      </c>
      <c r="C268" s="384" t="s">
        <v>726</v>
      </c>
      <c r="D268" s="384" t="s">
        <v>592</v>
      </c>
      <c r="E268" s="453"/>
      <c r="F268" s="454">
        <v>0.94</v>
      </c>
      <c r="G268" s="454">
        <v>1.63</v>
      </c>
      <c r="H268" s="454">
        <f t="shared" si="8"/>
        <v>0</v>
      </c>
      <c r="I268" s="454">
        <f t="shared" si="9"/>
        <v>0</v>
      </c>
    </row>
    <row r="269" hidden="1" spans="1:9">
      <c r="A269" s="384">
        <f>SUBTOTAL(3,$B$7:B269)</f>
        <v>5</v>
      </c>
      <c r="B269" s="384" t="s">
        <v>727</v>
      </c>
      <c r="C269" s="384" t="s">
        <v>728</v>
      </c>
      <c r="D269" s="384" t="s">
        <v>592</v>
      </c>
      <c r="E269" s="453"/>
      <c r="F269" s="454">
        <v>1.76</v>
      </c>
      <c r="G269" s="454">
        <v>0.07</v>
      </c>
      <c r="H269" s="454">
        <f t="shared" si="8"/>
        <v>0</v>
      </c>
      <c r="I269" s="454">
        <f t="shared" si="9"/>
        <v>0</v>
      </c>
    </row>
    <row r="270" ht="24" spans="1:9">
      <c r="A270" s="384">
        <f>SUBTOTAL(3,$B$7:B270)</f>
        <v>6</v>
      </c>
      <c r="B270" s="384" t="s">
        <v>729</v>
      </c>
      <c r="C270" s="384" t="s">
        <v>730</v>
      </c>
      <c r="D270" s="384" t="s">
        <v>592</v>
      </c>
      <c r="E270" s="456">
        <f>Sheet1!U8</f>
        <v>8</v>
      </c>
      <c r="F270" s="454">
        <v>0.84</v>
      </c>
      <c r="G270" s="454">
        <v>0.6</v>
      </c>
      <c r="H270" s="454">
        <f>E270*F270*1.3</f>
        <v>8.736</v>
      </c>
      <c r="I270" s="454">
        <f>E270*G270*1.3</f>
        <v>6.24</v>
      </c>
    </row>
    <row r="271" hidden="1" spans="1:9">
      <c r="A271" s="384">
        <f>SUBTOTAL(3,$B$7:B271)</f>
        <v>6</v>
      </c>
      <c r="B271" s="384" t="s">
        <v>731</v>
      </c>
      <c r="C271" s="384" t="s">
        <v>732</v>
      </c>
      <c r="D271" s="384" t="s">
        <v>592</v>
      </c>
      <c r="E271" s="453"/>
      <c r="F271" s="454">
        <v>1.01</v>
      </c>
      <c r="G271" s="454">
        <v>1.73</v>
      </c>
      <c r="H271" s="454">
        <f t="shared" si="8"/>
        <v>0</v>
      </c>
      <c r="I271" s="454">
        <f t="shared" si="9"/>
        <v>0</v>
      </c>
    </row>
    <row r="272" hidden="1" spans="1:9">
      <c r="A272" s="384">
        <f>SUBTOTAL(3,$B$7:B272)</f>
        <v>6</v>
      </c>
      <c r="B272" s="384" t="s">
        <v>733</v>
      </c>
      <c r="C272" s="384" t="s">
        <v>734</v>
      </c>
      <c r="D272" s="384" t="s">
        <v>592</v>
      </c>
      <c r="E272" s="453"/>
      <c r="F272" s="454">
        <v>1.82</v>
      </c>
      <c r="G272" s="454">
        <v>0.11</v>
      </c>
      <c r="H272" s="454">
        <f t="shared" si="8"/>
        <v>0</v>
      </c>
      <c r="I272" s="454">
        <f t="shared" si="9"/>
        <v>0</v>
      </c>
    </row>
    <row r="273" hidden="1" spans="1:9">
      <c r="A273" s="384">
        <f>SUBTOTAL(3,$B$7:B273)</f>
        <v>6</v>
      </c>
      <c r="B273" s="384" t="s">
        <v>735</v>
      </c>
      <c r="C273" s="384" t="s">
        <v>736</v>
      </c>
      <c r="D273" s="384" t="s">
        <v>592</v>
      </c>
      <c r="E273" s="453"/>
      <c r="F273" s="454">
        <v>0.98</v>
      </c>
      <c r="G273" s="454">
        <v>0.6</v>
      </c>
      <c r="H273" s="454">
        <f t="shared" si="8"/>
        <v>0</v>
      </c>
      <c r="I273" s="454">
        <f t="shared" si="9"/>
        <v>0</v>
      </c>
    </row>
    <row r="274" hidden="1" spans="1:9">
      <c r="A274" s="384">
        <f>SUBTOTAL(3,$B$7:B274)</f>
        <v>6</v>
      </c>
      <c r="B274" s="384" t="s">
        <v>737</v>
      </c>
      <c r="C274" s="384" t="s">
        <v>738</v>
      </c>
      <c r="D274" s="384" t="s">
        <v>592</v>
      </c>
      <c r="E274" s="453"/>
      <c r="F274" s="454">
        <v>1.16</v>
      </c>
      <c r="G274" s="454">
        <v>1.83</v>
      </c>
      <c r="H274" s="454">
        <f t="shared" si="8"/>
        <v>0</v>
      </c>
      <c r="I274" s="454">
        <f t="shared" si="9"/>
        <v>0</v>
      </c>
    </row>
    <row r="275" hidden="1" spans="1:9">
      <c r="A275" s="384">
        <f>SUBTOTAL(3,$B$7:B275)</f>
        <v>6</v>
      </c>
      <c r="B275" s="384" t="s">
        <v>739</v>
      </c>
      <c r="C275" s="384" t="s">
        <v>740</v>
      </c>
      <c r="D275" s="384" t="s">
        <v>592</v>
      </c>
      <c r="E275" s="453"/>
      <c r="F275" s="454">
        <v>1.96</v>
      </c>
      <c r="G275" s="454">
        <v>0.11</v>
      </c>
      <c r="H275" s="454">
        <f t="shared" si="8"/>
        <v>0</v>
      </c>
      <c r="I275" s="454">
        <f t="shared" si="9"/>
        <v>0</v>
      </c>
    </row>
    <row r="276" hidden="1" spans="1:9">
      <c r="A276" s="384">
        <f>SUBTOTAL(3,$B$7:B276)</f>
        <v>6</v>
      </c>
      <c r="B276" s="384" t="s">
        <v>741</v>
      </c>
      <c r="C276" s="384" t="s">
        <v>742</v>
      </c>
      <c r="D276" s="384" t="s">
        <v>592</v>
      </c>
      <c r="E276" s="453"/>
      <c r="F276" s="454">
        <v>0.86</v>
      </c>
      <c r="G276" s="454">
        <v>0.6</v>
      </c>
      <c r="H276" s="454">
        <f t="shared" si="8"/>
        <v>0</v>
      </c>
      <c r="I276" s="454">
        <f t="shared" si="9"/>
        <v>0</v>
      </c>
    </row>
    <row r="277" hidden="1" spans="1:9">
      <c r="A277" s="384">
        <f>SUBTOTAL(3,$B$7:B277)</f>
        <v>6</v>
      </c>
      <c r="B277" s="384" t="s">
        <v>743</v>
      </c>
      <c r="C277" s="384" t="s">
        <v>744</v>
      </c>
      <c r="D277" s="384" t="s">
        <v>592</v>
      </c>
      <c r="E277" s="453"/>
      <c r="F277" s="454">
        <v>1.03</v>
      </c>
      <c r="G277" s="454">
        <v>1.63</v>
      </c>
      <c r="H277" s="454">
        <f t="shared" si="8"/>
        <v>0</v>
      </c>
      <c r="I277" s="454">
        <f t="shared" si="9"/>
        <v>0</v>
      </c>
    </row>
    <row r="278" hidden="1" spans="1:9">
      <c r="A278" s="384">
        <f>SUBTOTAL(3,$B$7:B278)</f>
        <v>6</v>
      </c>
      <c r="B278" s="384" t="s">
        <v>745</v>
      </c>
      <c r="C278" s="384" t="s">
        <v>746</v>
      </c>
      <c r="D278" s="384" t="s">
        <v>592</v>
      </c>
      <c r="E278" s="453"/>
      <c r="F278" s="454">
        <v>1.76</v>
      </c>
      <c r="G278" s="454">
        <v>0.06</v>
      </c>
      <c r="H278" s="454">
        <f t="shared" si="8"/>
        <v>0</v>
      </c>
      <c r="I278" s="454">
        <f t="shared" si="9"/>
        <v>0</v>
      </c>
    </row>
    <row r="279" hidden="1" spans="1:9">
      <c r="A279" s="384">
        <f>SUBTOTAL(3,$B$7:B279)</f>
        <v>6</v>
      </c>
      <c r="B279" s="384" t="s">
        <v>747</v>
      </c>
      <c r="C279" s="384" t="s">
        <v>748</v>
      </c>
      <c r="D279" s="384" t="s">
        <v>592</v>
      </c>
      <c r="E279" s="453"/>
      <c r="F279" s="454">
        <v>0.92</v>
      </c>
      <c r="G279" s="454">
        <v>0.6</v>
      </c>
      <c r="H279" s="454">
        <f t="shared" si="8"/>
        <v>0</v>
      </c>
      <c r="I279" s="454">
        <f t="shared" si="9"/>
        <v>0</v>
      </c>
    </row>
    <row r="280" hidden="1" spans="1:9">
      <c r="A280" s="384">
        <f>SUBTOTAL(3,$B$7:B280)</f>
        <v>6</v>
      </c>
      <c r="B280" s="384" t="s">
        <v>749</v>
      </c>
      <c r="C280" s="384" t="s">
        <v>750</v>
      </c>
      <c r="D280" s="384" t="s">
        <v>592</v>
      </c>
      <c r="E280" s="453"/>
      <c r="F280" s="454">
        <v>1.16</v>
      </c>
      <c r="G280" s="454">
        <v>1.73</v>
      </c>
      <c r="H280" s="454">
        <f t="shared" si="8"/>
        <v>0</v>
      </c>
      <c r="I280" s="454">
        <f t="shared" si="9"/>
        <v>0</v>
      </c>
    </row>
    <row r="281" hidden="1" spans="1:9">
      <c r="A281" s="384">
        <f>SUBTOTAL(3,$B$7:B281)</f>
        <v>6</v>
      </c>
      <c r="B281" s="384" t="s">
        <v>751</v>
      </c>
      <c r="C281" s="384" t="s">
        <v>752</v>
      </c>
      <c r="D281" s="384" t="s">
        <v>592</v>
      </c>
      <c r="E281" s="453"/>
      <c r="F281" s="454">
        <v>1.82</v>
      </c>
      <c r="G281" s="454">
        <v>0.07</v>
      </c>
      <c r="H281" s="454">
        <f t="shared" si="8"/>
        <v>0</v>
      </c>
      <c r="I281" s="454">
        <f t="shared" si="9"/>
        <v>0</v>
      </c>
    </row>
    <row r="282" hidden="1" spans="1:9">
      <c r="A282" s="384">
        <f>SUBTOTAL(3,$B$7:B282)</f>
        <v>6</v>
      </c>
      <c r="B282" s="384" t="s">
        <v>753</v>
      </c>
      <c r="C282" s="384" t="s">
        <v>754</v>
      </c>
      <c r="D282" s="384" t="s">
        <v>592</v>
      </c>
      <c r="E282" s="453"/>
      <c r="F282" s="454">
        <v>1.08</v>
      </c>
      <c r="G282" s="454">
        <v>0.6</v>
      </c>
      <c r="H282" s="454">
        <f t="shared" si="8"/>
        <v>0</v>
      </c>
      <c r="I282" s="454">
        <f t="shared" si="9"/>
        <v>0</v>
      </c>
    </row>
    <row r="283" hidden="1" spans="1:9">
      <c r="A283" s="384">
        <f>SUBTOTAL(3,$B$7:B283)</f>
        <v>6</v>
      </c>
      <c r="B283" s="384" t="s">
        <v>755</v>
      </c>
      <c r="C283" s="384" t="s">
        <v>756</v>
      </c>
      <c r="D283" s="384" t="s">
        <v>592</v>
      </c>
      <c r="E283" s="453"/>
      <c r="F283" s="454">
        <v>1.27</v>
      </c>
      <c r="G283" s="454">
        <v>1.83</v>
      </c>
      <c r="H283" s="454">
        <f t="shared" si="8"/>
        <v>0</v>
      </c>
      <c r="I283" s="454">
        <f t="shared" si="9"/>
        <v>0</v>
      </c>
    </row>
    <row r="284" hidden="1" spans="1:9">
      <c r="A284" s="384">
        <f>SUBTOTAL(3,$B$7:B284)</f>
        <v>6</v>
      </c>
      <c r="B284" s="384" t="s">
        <v>757</v>
      </c>
      <c r="C284" s="384" t="s">
        <v>758</v>
      </c>
      <c r="D284" s="384" t="s">
        <v>592</v>
      </c>
      <c r="E284" s="453"/>
      <c r="F284" s="454">
        <v>1.96</v>
      </c>
      <c r="G284" s="454">
        <v>0.09</v>
      </c>
      <c r="H284" s="454">
        <f t="shared" si="8"/>
        <v>0</v>
      </c>
      <c r="I284" s="454">
        <f t="shared" si="9"/>
        <v>0</v>
      </c>
    </row>
    <row r="285" hidden="1" spans="1:9">
      <c r="A285" s="384">
        <f>SUBTOTAL(3,$B$7:B285)</f>
        <v>6</v>
      </c>
      <c r="B285" s="384" t="s">
        <v>759</v>
      </c>
      <c r="C285" s="384" t="s">
        <v>760</v>
      </c>
      <c r="D285" s="384" t="s">
        <v>592</v>
      </c>
      <c r="E285" s="453"/>
      <c r="F285" s="454">
        <v>0.62</v>
      </c>
      <c r="G285" s="454">
        <v>0.6</v>
      </c>
      <c r="H285" s="454">
        <f t="shared" si="8"/>
        <v>0</v>
      </c>
      <c r="I285" s="454">
        <f t="shared" si="9"/>
        <v>0</v>
      </c>
    </row>
    <row r="286" hidden="1" spans="1:9">
      <c r="A286" s="384">
        <f>SUBTOTAL(3,$B$7:B286)</f>
        <v>6</v>
      </c>
      <c r="B286" s="384" t="s">
        <v>761</v>
      </c>
      <c r="C286" s="384" t="s">
        <v>762</v>
      </c>
      <c r="D286" s="384" t="s">
        <v>592</v>
      </c>
      <c r="E286" s="453"/>
      <c r="F286" s="454">
        <v>0.77</v>
      </c>
      <c r="G286" s="454">
        <v>1.63</v>
      </c>
      <c r="H286" s="454">
        <f t="shared" si="8"/>
        <v>0</v>
      </c>
      <c r="I286" s="454">
        <f t="shared" si="9"/>
        <v>0</v>
      </c>
    </row>
    <row r="287" hidden="1" spans="1:9">
      <c r="A287" s="384">
        <f>SUBTOTAL(3,$B$7:B287)</f>
        <v>6</v>
      </c>
      <c r="B287" s="384" t="s">
        <v>763</v>
      </c>
      <c r="C287" s="384" t="s">
        <v>764</v>
      </c>
      <c r="D287" s="384" t="s">
        <v>592</v>
      </c>
      <c r="E287" s="453"/>
      <c r="F287" s="454">
        <v>1.76</v>
      </c>
      <c r="G287" s="454">
        <v>0.06</v>
      </c>
      <c r="H287" s="454">
        <f t="shared" si="8"/>
        <v>0</v>
      </c>
      <c r="I287" s="454">
        <f t="shared" si="9"/>
        <v>0</v>
      </c>
    </row>
    <row r="288" hidden="1" spans="1:9">
      <c r="A288" s="384">
        <f>SUBTOTAL(3,$B$7:B288)</f>
        <v>6</v>
      </c>
      <c r="B288" s="384" t="s">
        <v>765</v>
      </c>
      <c r="C288" s="384" t="s">
        <v>766</v>
      </c>
      <c r="D288" s="384" t="s">
        <v>592</v>
      </c>
      <c r="E288" s="453"/>
      <c r="F288" s="454">
        <v>0.68</v>
      </c>
      <c r="G288" s="454">
        <v>0.6</v>
      </c>
      <c r="H288" s="454">
        <f t="shared" si="8"/>
        <v>0</v>
      </c>
      <c r="I288" s="454">
        <f t="shared" si="9"/>
        <v>0</v>
      </c>
    </row>
    <row r="289" hidden="1" spans="1:9">
      <c r="A289" s="384">
        <f>SUBTOTAL(3,$B$7:B289)</f>
        <v>6</v>
      </c>
      <c r="B289" s="384" t="s">
        <v>767</v>
      </c>
      <c r="C289" s="384" t="s">
        <v>768</v>
      </c>
      <c r="D289" s="384" t="s">
        <v>592</v>
      </c>
      <c r="E289" s="453"/>
      <c r="F289" s="454">
        <v>0.83</v>
      </c>
      <c r="G289" s="454">
        <v>1.73</v>
      </c>
      <c r="H289" s="454">
        <f t="shared" si="8"/>
        <v>0</v>
      </c>
      <c r="I289" s="454">
        <f t="shared" si="9"/>
        <v>0</v>
      </c>
    </row>
    <row r="290" hidden="1" spans="1:9">
      <c r="A290" s="384">
        <f>SUBTOTAL(3,$B$7:B290)</f>
        <v>6</v>
      </c>
      <c r="B290" s="384" t="s">
        <v>769</v>
      </c>
      <c r="C290" s="384" t="s">
        <v>770</v>
      </c>
      <c r="D290" s="384" t="s">
        <v>592</v>
      </c>
      <c r="E290" s="453"/>
      <c r="F290" s="454">
        <v>1.82</v>
      </c>
      <c r="G290" s="454">
        <v>0.07</v>
      </c>
      <c r="H290" s="454">
        <f t="shared" si="8"/>
        <v>0</v>
      </c>
      <c r="I290" s="454">
        <f t="shared" si="9"/>
        <v>0</v>
      </c>
    </row>
    <row r="291" hidden="1" spans="1:9">
      <c r="A291" s="384">
        <f>SUBTOTAL(3,$B$7:B291)</f>
        <v>6</v>
      </c>
      <c r="B291" s="384" t="s">
        <v>771</v>
      </c>
      <c r="C291" s="384" t="s">
        <v>772</v>
      </c>
      <c r="D291" s="384" t="s">
        <v>592</v>
      </c>
      <c r="E291" s="453"/>
      <c r="F291" s="454">
        <v>0.78</v>
      </c>
      <c r="G291" s="454">
        <v>0.6</v>
      </c>
      <c r="H291" s="454">
        <f t="shared" si="8"/>
        <v>0</v>
      </c>
      <c r="I291" s="454">
        <f t="shared" si="9"/>
        <v>0</v>
      </c>
    </row>
    <row r="292" hidden="1" spans="1:9">
      <c r="A292" s="384">
        <f>SUBTOTAL(3,$B$7:B292)</f>
        <v>6</v>
      </c>
      <c r="B292" s="384" t="s">
        <v>773</v>
      </c>
      <c r="C292" s="384" t="s">
        <v>774</v>
      </c>
      <c r="D292" s="384" t="s">
        <v>592</v>
      </c>
      <c r="E292" s="453"/>
      <c r="F292" s="454">
        <v>0.95</v>
      </c>
      <c r="G292" s="454">
        <v>1.83</v>
      </c>
      <c r="H292" s="454">
        <f t="shared" si="8"/>
        <v>0</v>
      </c>
      <c r="I292" s="454">
        <f t="shared" si="9"/>
        <v>0</v>
      </c>
    </row>
    <row r="293" hidden="1" spans="1:9">
      <c r="A293" s="384">
        <f>SUBTOTAL(3,$B$7:B293)</f>
        <v>6</v>
      </c>
      <c r="B293" s="384" t="s">
        <v>775</v>
      </c>
      <c r="C293" s="384" t="s">
        <v>776</v>
      </c>
      <c r="D293" s="384" t="s">
        <v>592</v>
      </c>
      <c r="E293" s="453"/>
      <c r="F293" s="454">
        <v>1.96</v>
      </c>
      <c r="G293" s="454">
        <v>0.09</v>
      </c>
      <c r="H293" s="454">
        <f t="shared" si="8"/>
        <v>0</v>
      </c>
      <c r="I293" s="454">
        <f t="shared" si="9"/>
        <v>0</v>
      </c>
    </row>
    <row r="294" hidden="1" spans="1:9">
      <c r="A294" s="384">
        <f>SUBTOTAL(3,$B$7:B294)</f>
        <v>6</v>
      </c>
      <c r="B294" s="384" t="s">
        <v>777</v>
      </c>
      <c r="C294" s="384" t="s">
        <v>778</v>
      </c>
      <c r="D294" s="384" t="s">
        <v>592</v>
      </c>
      <c r="E294" s="453"/>
      <c r="F294" s="454">
        <v>0.86</v>
      </c>
      <c r="G294" s="454">
        <v>0.6</v>
      </c>
      <c r="H294" s="454">
        <f t="shared" si="8"/>
        <v>0</v>
      </c>
      <c r="I294" s="454">
        <f t="shared" si="9"/>
        <v>0</v>
      </c>
    </row>
    <row r="295" hidden="1" spans="1:9">
      <c r="A295" s="384">
        <f>SUBTOTAL(3,$B$7:B295)</f>
        <v>6</v>
      </c>
      <c r="B295" s="384" t="s">
        <v>779</v>
      </c>
      <c r="C295" s="384" t="s">
        <v>780</v>
      </c>
      <c r="D295" s="384" t="s">
        <v>592</v>
      </c>
      <c r="E295" s="453"/>
      <c r="F295" s="454">
        <v>1.03</v>
      </c>
      <c r="G295" s="454">
        <v>1.63</v>
      </c>
      <c r="H295" s="454">
        <f t="shared" si="8"/>
        <v>0</v>
      </c>
      <c r="I295" s="454">
        <f t="shared" si="9"/>
        <v>0</v>
      </c>
    </row>
    <row r="296" hidden="1" spans="1:9">
      <c r="A296" s="384">
        <f>SUBTOTAL(3,$B$7:B296)</f>
        <v>6</v>
      </c>
      <c r="B296" s="384" t="s">
        <v>781</v>
      </c>
      <c r="C296" s="384" t="s">
        <v>782</v>
      </c>
      <c r="D296" s="384" t="s">
        <v>592</v>
      </c>
      <c r="E296" s="453"/>
      <c r="F296" s="454">
        <v>1.94</v>
      </c>
      <c r="G296" s="454">
        <v>0.07</v>
      </c>
      <c r="H296" s="454">
        <f t="shared" si="8"/>
        <v>0</v>
      </c>
      <c r="I296" s="454">
        <f t="shared" si="9"/>
        <v>0</v>
      </c>
    </row>
    <row r="297" hidden="1" spans="1:9">
      <c r="A297" s="384">
        <f>SUBTOTAL(3,$B$7:B297)</f>
        <v>6</v>
      </c>
      <c r="B297" s="384" t="s">
        <v>783</v>
      </c>
      <c r="C297" s="384" t="s">
        <v>784</v>
      </c>
      <c r="D297" s="384" t="s">
        <v>592</v>
      </c>
      <c r="E297" s="453"/>
      <c r="F297" s="454">
        <v>0.92</v>
      </c>
      <c r="G297" s="454">
        <v>0.6</v>
      </c>
      <c r="H297" s="454">
        <f t="shared" si="8"/>
        <v>0</v>
      </c>
      <c r="I297" s="454">
        <f t="shared" si="9"/>
        <v>0</v>
      </c>
    </row>
    <row r="298" hidden="1" spans="1:9">
      <c r="A298" s="384">
        <f>SUBTOTAL(3,$B$7:B298)</f>
        <v>6</v>
      </c>
      <c r="B298" s="384" t="s">
        <v>785</v>
      </c>
      <c r="C298" s="384" t="s">
        <v>786</v>
      </c>
      <c r="D298" s="384" t="s">
        <v>592</v>
      </c>
      <c r="E298" s="453"/>
      <c r="F298" s="454">
        <v>1.01</v>
      </c>
      <c r="G298" s="454">
        <v>1.73</v>
      </c>
      <c r="H298" s="454">
        <f t="shared" si="8"/>
        <v>0</v>
      </c>
      <c r="I298" s="454">
        <f t="shared" si="9"/>
        <v>0</v>
      </c>
    </row>
    <row r="299" hidden="1" spans="1:9">
      <c r="A299" s="384">
        <f>SUBTOTAL(3,$B$7:B299)</f>
        <v>6</v>
      </c>
      <c r="B299" s="384" t="s">
        <v>787</v>
      </c>
      <c r="C299" s="384" t="s">
        <v>788</v>
      </c>
      <c r="D299" s="384" t="s">
        <v>592</v>
      </c>
      <c r="E299" s="453"/>
      <c r="F299" s="454">
        <v>2</v>
      </c>
      <c r="G299" s="454">
        <v>0.11</v>
      </c>
      <c r="H299" s="454">
        <f t="shared" si="8"/>
        <v>0</v>
      </c>
      <c r="I299" s="454">
        <f t="shared" si="9"/>
        <v>0</v>
      </c>
    </row>
    <row r="300" hidden="1" spans="1:9">
      <c r="A300" s="384">
        <f>SUBTOTAL(3,$B$7:B300)</f>
        <v>6</v>
      </c>
      <c r="B300" s="384" t="s">
        <v>789</v>
      </c>
      <c r="C300" s="384" t="s">
        <v>790</v>
      </c>
      <c r="D300" s="384" t="s">
        <v>592</v>
      </c>
      <c r="E300" s="453"/>
      <c r="F300" s="454">
        <v>1.08</v>
      </c>
      <c r="G300" s="454">
        <v>0.6</v>
      </c>
      <c r="H300" s="454">
        <f t="shared" si="8"/>
        <v>0</v>
      </c>
      <c r="I300" s="454">
        <f t="shared" si="9"/>
        <v>0</v>
      </c>
    </row>
    <row r="301" hidden="1" spans="1:9">
      <c r="A301" s="384">
        <f>SUBTOTAL(3,$B$7:B301)</f>
        <v>6</v>
      </c>
      <c r="B301" s="384" t="s">
        <v>791</v>
      </c>
      <c r="C301" s="384" t="s">
        <v>792</v>
      </c>
      <c r="D301" s="384" t="s">
        <v>592</v>
      </c>
      <c r="E301" s="453"/>
      <c r="F301" s="454">
        <v>1.27</v>
      </c>
      <c r="G301" s="454">
        <v>1.83</v>
      </c>
      <c r="H301" s="454">
        <f t="shared" si="8"/>
        <v>0</v>
      </c>
      <c r="I301" s="454">
        <f t="shared" si="9"/>
        <v>0</v>
      </c>
    </row>
    <row r="302" hidden="1" spans="1:9">
      <c r="A302" s="384">
        <f>SUBTOTAL(3,$B$7:B302)</f>
        <v>6</v>
      </c>
      <c r="B302" s="384" t="s">
        <v>793</v>
      </c>
      <c r="C302" s="384" t="s">
        <v>794</v>
      </c>
      <c r="D302" s="384" t="s">
        <v>592</v>
      </c>
      <c r="E302" s="453"/>
      <c r="F302" s="454">
        <v>2.12</v>
      </c>
      <c r="G302" s="454">
        <v>0.11</v>
      </c>
      <c r="H302" s="454">
        <f t="shared" si="8"/>
        <v>0</v>
      </c>
      <c r="I302" s="454">
        <f t="shared" si="9"/>
        <v>0</v>
      </c>
    </row>
    <row r="303" hidden="1" spans="1:9">
      <c r="A303" s="384">
        <f>SUBTOTAL(3,$B$7:B303)</f>
        <v>6</v>
      </c>
      <c r="B303" s="384" t="s">
        <v>795</v>
      </c>
      <c r="C303" s="384" t="s">
        <v>796</v>
      </c>
      <c r="D303" s="384" t="s">
        <v>592</v>
      </c>
      <c r="E303" s="453"/>
      <c r="F303" s="454">
        <v>0.95</v>
      </c>
      <c r="G303" s="454">
        <v>0.6</v>
      </c>
      <c r="H303" s="454">
        <f t="shared" si="8"/>
        <v>0</v>
      </c>
      <c r="I303" s="454">
        <f t="shared" si="9"/>
        <v>0</v>
      </c>
    </row>
    <row r="304" hidden="1" spans="1:9">
      <c r="A304" s="384">
        <f>SUBTOTAL(3,$B$7:B304)</f>
        <v>6</v>
      </c>
      <c r="B304" s="384" t="s">
        <v>797</v>
      </c>
      <c r="C304" s="384" t="s">
        <v>798</v>
      </c>
      <c r="D304" s="384" t="s">
        <v>592</v>
      </c>
      <c r="E304" s="453"/>
      <c r="F304" s="454">
        <v>1.59</v>
      </c>
      <c r="G304" s="454">
        <v>1.63</v>
      </c>
      <c r="H304" s="454">
        <f t="shared" si="8"/>
        <v>0</v>
      </c>
      <c r="I304" s="454">
        <f t="shared" si="9"/>
        <v>0</v>
      </c>
    </row>
    <row r="305" hidden="1" spans="1:9">
      <c r="A305" s="384">
        <f>SUBTOTAL(3,$B$7:B305)</f>
        <v>6</v>
      </c>
      <c r="B305" s="384" t="s">
        <v>799</v>
      </c>
      <c r="C305" s="384" t="s">
        <v>800</v>
      </c>
      <c r="D305" s="384" t="s">
        <v>592</v>
      </c>
      <c r="E305" s="453"/>
      <c r="F305" s="454">
        <v>1.94</v>
      </c>
      <c r="G305" s="454">
        <v>0.06</v>
      </c>
      <c r="H305" s="454">
        <f t="shared" si="8"/>
        <v>0</v>
      </c>
      <c r="I305" s="454">
        <f t="shared" si="9"/>
        <v>0</v>
      </c>
    </row>
    <row r="306" hidden="1" spans="1:9">
      <c r="A306" s="384">
        <f>SUBTOTAL(3,$B$7:B306)</f>
        <v>6</v>
      </c>
      <c r="B306" s="384" t="s">
        <v>801</v>
      </c>
      <c r="C306" s="384" t="s">
        <v>802</v>
      </c>
      <c r="D306" s="384" t="s">
        <v>592</v>
      </c>
      <c r="E306" s="453"/>
      <c r="F306" s="454">
        <v>1.05</v>
      </c>
      <c r="G306" s="454">
        <v>0.6</v>
      </c>
      <c r="H306" s="454">
        <f t="shared" si="8"/>
        <v>0</v>
      </c>
      <c r="I306" s="454">
        <f t="shared" si="9"/>
        <v>0</v>
      </c>
    </row>
    <row r="307" hidden="1" spans="1:9">
      <c r="A307" s="384">
        <f>SUBTOTAL(3,$B$7:B307)</f>
        <v>6</v>
      </c>
      <c r="B307" s="384" t="s">
        <v>803</v>
      </c>
      <c r="C307" s="384" t="s">
        <v>804</v>
      </c>
      <c r="D307" s="384" t="s">
        <v>592</v>
      </c>
      <c r="E307" s="453"/>
      <c r="F307" s="454">
        <v>1.49</v>
      </c>
      <c r="G307" s="454">
        <v>1.73</v>
      </c>
      <c r="H307" s="454">
        <f t="shared" si="8"/>
        <v>0</v>
      </c>
      <c r="I307" s="454">
        <f t="shared" si="9"/>
        <v>0</v>
      </c>
    </row>
    <row r="308" hidden="1" spans="1:9">
      <c r="A308" s="384">
        <f>SUBTOTAL(3,$B$7:B308)</f>
        <v>6</v>
      </c>
      <c r="B308" s="384" t="s">
        <v>805</v>
      </c>
      <c r="C308" s="384" t="s">
        <v>806</v>
      </c>
      <c r="D308" s="384" t="s">
        <v>592</v>
      </c>
      <c r="E308" s="453"/>
      <c r="F308" s="454">
        <v>2</v>
      </c>
      <c r="G308" s="454">
        <v>0.07</v>
      </c>
      <c r="H308" s="454">
        <f t="shared" si="8"/>
        <v>0</v>
      </c>
      <c r="I308" s="454">
        <f t="shared" si="9"/>
        <v>0</v>
      </c>
    </row>
    <row r="309" hidden="1" spans="1:9">
      <c r="A309" s="384">
        <f>SUBTOTAL(3,$B$7:B309)</f>
        <v>6</v>
      </c>
      <c r="B309" s="384" t="s">
        <v>807</v>
      </c>
      <c r="C309" s="384" t="s">
        <v>808</v>
      </c>
      <c r="D309" s="384" t="s">
        <v>592</v>
      </c>
      <c r="E309" s="453"/>
      <c r="F309" s="454">
        <v>1.25</v>
      </c>
      <c r="G309" s="454">
        <v>0.6</v>
      </c>
      <c r="H309" s="454">
        <f t="shared" si="8"/>
        <v>0</v>
      </c>
      <c r="I309" s="454">
        <f t="shared" si="9"/>
        <v>0</v>
      </c>
    </row>
    <row r="310" hidden="1" spans="1:9">
      <c r="A310" s="384">
        <f>SUBTOTAL(3,$B$7:B310)</f>
        <v>6</v>
      </c>
      <c r="B310" s="384" t="s">
        <v>809</v>
      </c>
      <c r="C310" s="384" t="s">
        <v>810</v>
      </c>
      <c r="D310" s="384" t="s">
        <v>592</v>
      </c>
      <c r="E310" s="453"/>
      <c r="F310" s="454">
        <v>1.59</v>
      </c>
      <c r="G310" s="454">
        <v>1.83</v>
      </c>
      <c r="H310" s="454">
        <f t="shared" si="8"/>
        <v>0</v>
      </c>
      <c r="I310" s="454">
        <f t="shared" si="9"/>
        <v>0</v>
      </c>
    </row>
    <row r="311" hidden="1" spans="1:9">
      <c r="A311" s="384">
        <f>SUBTOTAL(3,$B$7:B311)</f>
        <v>6</v>
      </c>
      <c r="B311" s="384" t="s">
        <v>811</v>
      </c>
      <c r="C311" s="384" t="s">
        <v>812</v>
      </c>
      <c r="D311" s="384" t="s">
        <v>592</v>
      </c>
      <c r="E311" s="453"/>
      <c r="F311" s="454">
        <v>2.12</v>
      </c>
      <c r="G311" s="454">
        <v>0.09</v>
      </c>
      <c r="H311" s="454">
        <f t="shared" si="8"/>
        <v>0</v>
      </c>
      <c r="I311" s="454">
        <f t="shared" si="9"/>
        <v>0</v>
      </c>
    </row>
    <row r="312" hidden="1" spans="1:9">
      <c r="A312" s="384">
        <f>SUBTOTAL(3,$B$7:B312)</f>
        <v>6</v>
      </c>
      <c r="B312" s="384" t="s">
        <v>813</v>
      </c>
      <c r="C312" s="384" t="s">
        <v>814</v>
      </c>
      <c r="D312" s="384" t="s">
        <v>592</v>
      </c>
      <c r="E312" s="453"/>
      <c r="F312" s="454">
        <v>0.7</v>
      </c>
      <c r="G312" s="454">
        <v>0.6</v>
      </c>
      <c r="H312" s="454">
        <f t="shared" si="8"/>
        <v>0</v>
      </c>
      <c r="I312" s="454">
        <f t="shared" si="9"/>
        <v>0</v>
      </c>
    </row>
    <row r="313" hidden="1" spans="1:9">
      <c r="A313" s="384">
        <f>SUBTOTAL(3,$B$7:B313)</f>
        <v>6</v>
      </c>
      <c r="B313" s="384" t="s">
        <v>815</v>
      </c>
      <c r="C313" s="384" t="s">
        <v>816</v>
      </c>
      <c r="D313" s="384" t="s">
        <v>592</v>
      </c>
      <c r="E313" s="453"/>
      <c r="F313" s="454">
        <v>0.85</v>
      </c>
      <c r="G313" s="454">
        <v>1.63</v>
      </c>
      <c r="H313" s="454">
        <f t="shared" si="8"/>
        <v>0</v>
      </c>
      <c r="I313" s="454">
        <f t="shared" si="9"/>
        <v>0</v>
      </c>
    </row>
    <row r="314" hidden="1" spans="1:9">
      <c r="A314" s="384">
        <f>SUBTOTAL(3,$B$7:B314)</f>
        <v>6</v>
      </c>
      <c r="B314" s="384" t="s">
        <v>817</v>
      </c>
      <c r="C314" s="384" t="s">
        <v>818</v>
      </c>
      <c r="D314" s="384" t="s">
        <v>592</v>
      </c>
      <c r="E314" s="453"/>
      <c r="F314" s="454">
        <v>1.76</v>
      </c>
      <c r="G314" s="454">
        <v>0.07</v>
      </c>
      <c r="H314" s="454">
        <f t="shared" si="8"/>
        <v>0</v>
      </c>
      <c r="I314" s="454">
        <f t="shared" si="9"/>
        <v>0</v>
      </c>
    </row>
    <row r="315" hidden="1" spans="1:9">
      <c r="A315" s="384">
        <f>SUBTOTAL(3,$B$7:B315)</f>
        <v>6</v>
      </c>
      <c r="B315" s="384" t="s">
        <v>819</v>
      </c>
      <c r="C315" s="384" t="s">
        <v>820</v>
      </c>
      <c r="D315" s="384" t="s">
        <v>592</v>
      </c>
      <c r="E315" s="453"/>
      <c r="F315" s="454">
        <v>0.75</v>
      </c>
      <c r="G315" s="454">
        <v>0.6</v>
      </c>
      <c r="H315" s="454">
        <f t="shared" si="8"/>
        <v>0</v>
      </c>
      <c r="I315" s="454">
        <f t="shared" si="9"/>
        <v>0</v>
      </c>
    </row>
    <row r="316" hidden="1" spans="1:9">
      <c r="A316" s="384">
        <f>SUBTOTAL(3,$B$7:B316)</f>
        <v>6</v>
      </c>
      <c r="B316" s="384" t="s">
        <v>821</v>
      </c>
      <c r="C316" s="384" t="s">
        <v>822</v>
      </c>
      <c r="D316" s="384" t="s">
        <v>592</v>
      </c>
      <c r="E316" s="453"/>
      <c r="F316" s="454">
        <v>0.92</v>
      </c>
      <c r="G316" s="454">
        <v>1.73</v>
      </c>
      <c r="H316" s="454">
        <f t="shared" si="8"/>
        <v>0</v>
      </c>
      <c r="I316" s="454">
        <f t="shared" si="9"/>
        <v>0</v>
      </c>
    </row>
    <row r="317" hidden="1" spans="1:9">
      <c r="A317" s="384">
        <f>SUBTOTAL(3,$B$7:B317)</f>
        <v>6</v>
      </c>
      <c r="B317" s="384" t="s">
        <v>823</v>
      </c>
      <c r="C317" s="384" t="s">
        <v>824</v>
      </c>
      <c r="D317" s="384" t="s">
        <v>592</v>
      </c>
      <c r="E317" s="453"/>
      <c r="F317" s="454">
        <v>1.82</v>
      </c>
      <c r="G317" s="454">
        <v>0.07</v>
      </c>
      <c r="H317" s="454">
        <f t="shared" si="8"/>
        <v>0</v>
      </c>
      <c r="I317" s="454">
        <f t="shared" si="9"/>
        <v>0</v>
      </c>
    </row>
    <row r="318" hidden="1" spans="1:9">
      <c r="A318" s="384">
        <f>SUBTOTAL(3,$B$7:B318)</f>
        <v>6</v>
      </c>
      <c r="B318" s="384" t="s">
        <v>825</v>
      </c>
      <c r="C318" s="384" t="s">
        <v>826</v>
      </c>
      <c r="D318" s="384" t="s">
        <v>592</v>
      </c>
      <c r="E318" s="453"/>
      <c r="F318" s="454">
        <v>0.88</v>
      </c>
      <c r="G318" s="454">
        <v>0.6</v>
      </c>
      <c r="H318" s="454">
        <f t="shared" si="8"/>
        <v>0</v>
      </c>
      <c r="I318" s="454">
        <f t="shared" si="9"/>
        <v>0</v>
      </c>
    </row>
    <row r="319" hidden="1" spans="1:9">
      <c r="A319" s="384">
        <f>SUBTOTAL(3,$B$7:B319)</f>
        <v>6</v>
      </c>
      <c r="B319" s="384" t="s">
        <v>827</v>
      </c>
      <c r="C319" s="384" t="s">
        <v>828</v>
      </c>
      <c r="D319" s="384" t="s">
        <v>592</v>
      </c>
      <c r="E319" s="453"/>
      <c r="F319" s="454">
        <v>1.05</v>
      </c>
      <c r="G319" s="454">
        <v>1.83</v>
      </c>
      <c r="H319" s="454">
        <f t="shared" si="8"/>
        <v>0</v>
      </c>
      <c r="I319" s="454">
        <f t="shared" si="9"/>
        <v>0</v>
      </c>
    </row>
    <row r="320" hidden="1" spans="1:9">
      <c r="A320" s="384">
        <f>SUBTOTAL(3,$B$7:B320)</f>
        <v>6</v>
      </c>
      <c r="B320" s="384" t="s">
        <v>829</v>
      </c>
      <c r="C320" s="384" t="s">
        <v>830</v>
      </c>
      <c r="D320" s="384" t="s">
        <v>592</v>
      </c>
      <c r="E320" s="453"/>
      <c r="F320" s="454">
        <v>1.96</v>
      </c>
      <c r="G320" s="454">
        <v>0.09</v>
      </c>
      <c r="H320" s="454">
        <f t="shared" si="8"/>
        <v>0</v>
      </c>
      <c r="I320" s="454">
        <f t="shared" si="9"/>
        <v>0</v>
      </c>
    </row>
    <row r="321" hidden="1" spans="1:9">
      <c r="A321" s="384">
        <f>SUBTOTAL(3,$B$7:B321)</f>
        <v>6</v>
      </c>
      <c r="B321" s="384" t="s">
        <v>831</v>
      </c>
      <c r="C321" s="384" t="s">
        <v>832</v>
      </c>
      <c r="D321" s="384" t="s">
        <v>418</v>
      </c>
      <c r="E321" s="453"/>
      <c r="F321" s="454">
        <v>1.42</v>
      </c>
      <c r="G321" s="454">
        <v>0.8</v>
      </c>
      <c r="H321" s="454">
        <f t="shared" si="8"/>
        <v>0</v>
      </c>
      <c r="I321" s="454">
        <f t="shared" si="9"/>
        <v>0</v>
      </c>
    </row>
    <row r="322" hidden="1" spans="1:9">
      <c r="A322" s="384">
        <f>SUBTOTAL(3,$B$7:B322)</f>
        <v>6</v>
      </c>
      <c r="B322" s="384" t="s">
        <v>833</v>
      </c>
      <c r="C322" s="384" t="s">
        <v>834</v>
      </c>
      <c r="D322" s="384" t="s">
        <v>418</v>
      </c>
      <c r="E322" s="453"/>
      <c r="F322" s="454">
        <v>1.75</v>
      </c>
      <c r="G322" s="454">
        <v>2.6</v>
      </c>
      <c r="H322" s="454">
        <f t="shared" si="8"/>
        <v>0</v>
      </c>
      <c r="I322" s="454">
        <f t="shared" si="9"/>
        <v>0</v>
      </c>
    </row>
    <row r="323" hidden="1" spans="1:9">
      <c r="A323" s="384">
        <f>SUBTOTAL(3,$B$7:B323)</f>
        <v>6</v>
      </c>
      <c r="B323" s="384" t="s">
        <v>835</v>
      </c>
      <c r="C323" s="384" t="s">
        <v>836</v>
      </c>
      <c r="D323" s="384" t="s">
        <v>418</v>
      </c>
      <c r="E323" s="453"/>
      <c r="F323" s="454">
        <v>2.38</v>
      </c>
      <c r="G323" s="454">
        <v>0.13</v>
      </c>
      <c r="H323" s="454">
        <f t="shared" si="8"/>
        <v>0</v>
      </c>
      <c r="I323" s="454">
        <f t="shared" si="9"/>
        <v>0</v>
      </c>
    </row>
    <row r="324" hidden="1" spans="1:9">
      <c r="A324" s="384">
        <f>SUBTOTAL(3,$B$7:B324)</f>
        <v>6</v>
      </c>
      <c r="B324" s="384" t="s">
        <v>837</v>
      </c>
      <c r="C324" s="384" t="s">
        <v>838</v>
      </c>
      <c r="D324" s="384" t="s">
        <v>418</v>
      </c>
      <c r="E324" s="453"/>
      <c r="F324" s="454">
        <v>1.67</v>
      </c>
      <c r="G324" s="454">
        <v>1</v>
      </c>
      <c r="H324" s="454">
        <f t="shared" si="8"/>
        <v>0</v>
      </c>
      <c r="I324" s="454">
        <f t="shared" si="9"/>
        <v>0</v>
      </c>
    </row>
    <row r="325" hidden="1" spans="1:9">
      <c r="A325" s="384">
        <f>SUBTOTAL(3,$B$7:B325)</f>
        <v>6</v>
      </c>
      <c r="B325" s="384" t="s">
        <v>839</v>
      </c>
      <c r="C325" s="384" t="s">
        <v>840</v>
      </c>
      <c r="D325" s="384" t="s">
        <v>418</v>
      </c>
      <c r="E325" s="453"/>
      <c r="F325" s="454">
        <v>1.81</v>
      </c>
      <c r="G325" s="454">
        <v>2.8</v>
      </c>
      <c r="H325" s="454">
        <f t="shared" si="8"/>
        <v>0</v>
      </c>
      <c r="I325" s="454">
        <f t="shared" si="9"/>
        <v>0</v>
      </c>
    </row>
    <row r="326" hidden="1" spans="1:9">
      <c r="A326" s="384">
        <f>SUBTOTAL(3,$B$7:B326)</f>
        <v>6</v>
      </c>
      <c r="B326" s="384" t="s">
        <v>841</v>
      </c>
      <c r="C326" s="384" t="s">
        <v>842</v>
      </c>
      <c r="D326" s="384" t="s">
        <v>418</v>
      </c>
      <c r="E326" s="453"/>
      <c r="F326" s="454">
        <v>2.63</v>
      </c>
      <c r="G326" s="454">
        <v>0.16</v>
      </c>
      <c r="H326" s="454">
        <f t="shared" si="8"/>
        <v>0</v>
      </c>
      <c r="I326" s="454">
        <f t="shared" si="9"/>
        <v>0</v>
      </c>
    </row>
    <row r="327" hidden="1" spans="1:9">
      <c r="A327" s="384">
        <f>SUBTOTAL(3,$B$7:B327)</f>
        <v>6</v>
      </c>
      <c r="B327" s="384" t="s">
        <v>843</v>
      </c>
      <c r="C327" s="384" t="s">
        <v>844</v>
      </c>
      <c r="D327" s="384" t="s">
        <v>418</v>
      </c>
      <c r="E327" s="453"/>
      <c r="F327" s="454">
        <v>1.21</v>
      </c>
      <c r="G327" s="454">
        <v>0.9</v>
      </c>
      <c r="H327" s="454">
        <f t="shared" si="8"/>
        <v>0</v>
      </c>
      <c r="I327" s="454">
        <f t="shared" si="9"/>
        <v>0</v>
      </c>
    </row>
    <row r="328" hidden="1" spans="1:9">
      <c r="A328" s="384">
        <f>SUBTOTAL(3,$B$7:B328)</f>
        <v>6</v>
      </c>
      <c r="B328" s="384" t="s">
        <v>845</v>
      </c>
      <c r="C328" s="384" t="s">
        <v>846</v>
      </c>
      <c r="D328" s="384" t="s">
        <v>418</v>
      </c>
      <c r="E328" s="453"/>
      <c r="F328" s="454">
        <v>1.37</v>
      </c>
      <c r="G328" s="454">
        <v>3</v>
      </c>
      <c r="H328" s="454">
        <f t="shared" ref="H328:H391" si="10">E328*F328</f>
        <v>0</v>
      </c>
      <c r="I328" s="454">
        <f t="shared" ref="I328:I391" si="11">E328*G328</f>
        <v>0</v>
      </c>
    </row>
    <row r="329" hidden="1" spans="1:9">
      <c r="A329" s="384">
        <f>SUBTOTAL(3,$B$7:B329)</f>
        <v>6</v>
      </c>
      <c r="B329" s="384" t="s">
        <v>847</v>
      </c>
      <c r="C329" s="384" t="s">
        <v>848</v>
      </c>
      <c r="D329" s="384" t="s">
        <v>418</v>
      </c>
      <c r="E329" s="453"/>
      <c r="F329" s="454">
        <v>2.17</v>
      </c>
      <c r="G329" s="454">
        <v>0.11</v>
      </c>
      <c r="H329" s="454">
        <f t="shared" si="10"/>
        <v>0</v>
      </c>
      <c r="I329" s="454">
        <f t="shared" si="11"/>
        <v>0</v>
      </c>
    </row>
    <row r="330" hidden="1" spans="1:9">
      <c r="A330" s="384">
        <f>SUBTOTAL(3,$B$7:B330)</f>
        <v>6</v>
      </c>
      <c r="B330" s="384" t="s">
        <v>849</v>
      </c>
      <c r="C330" s="384" t="s">
        <v>850</v>
      </c>
      <c r="D330" s="384" t="s">
        <v>418</v>
      </c>
      <c r="E330" s="453"/>
      <c r="F330" s="454">
        <v>1.57</v>
      </c>
      <c r="G330" s="454">
        <v>0.9</v>
      </c>
      <c r="H330" s="454">
        <f t="shared" si="10"/>
        <v>0</v>
      </c>
      <c r="I330" s="454">
        <f t="shared" si="11"/>
        <v>0</v>
      </c>
    </row>
    <row r="331" hidden="1" spans="1:9">
      <c r="A331" s="384">
        <f>SUBTOTAL(3,$B$7:B331)</f>
        <v>6</v>
      </c>
      <c r="B331" s="384" t="s">
        <v>851</v>
      </c>
      <c r="C331" s="384" t="s">
        <v>852</v>
      </c>
      <c r="D331" s="384" t="s">
        <v>418</v>
      </c>
      <c r="E331" s="453"/>
      <c r="F331" s="454">
        <v>1.74</v>
      </c>
      <c r="G331" s="454">
        <v>3.2</v>
      </c>
      <c r="H331" s="454">
        <f t="shared" si="10"/>
        <v>0</v>
      </c>
      <c r="I331" s="454">
        <f t="shared" si="11"/>
        <v>0</v>
      </c>
    </row>
    <row r="332" hidden="1" spans="1:9">
      <c r="A332" s="384">
        <f>SUBTOTAL(3,$B$7:B332)</f>
        <v>6</v>
      </c>
      <c r="B332" s="384" t="s">
        <v>853</v>
      </c>
      <c r="C332" s="384" t="s">
        <v>854</v>
      </c>
      <c r="D332" s="384" t="s">
        <v>418</v>
      </c>
      <c r="E332" s="453"/>
      <c r="F332" s="454">
        <v>2.53</v>
      </c>
      <c r="G332" s="454">
        <v>0.16</v>
      </c>
      <c r="H332" s="454">
        <f t="shared" si="10"/>
        <v>0</v>
      </c>
      <c r="I332" s="454">
        <f t="shared" si="11"/>
        <v>0</v>
      </c>
    </row>
    <row r="333" hidden="1" spans="1:9">
      <c r="A333" s="384">
        <f>SUBTOTAL(3,$B$7:B333)</f>
        <v>6</v>
      </c>
      <c r="B333" s="384" t="s">
        <v>855</v>
      </c>
      <c r="C333" s="384" t="s">
        <v>856</v>
      </c>
      <c r="D333" s="384" t="s">
        <v>418</v>
      </c>
      <c r="E333" s="453"/>
      <c r="F333" s="454">
        <v>2.38</v>
      </c>
      <c r="G333" s="454">
        <v>1.6</v>
      </c>
      <c r="H333" s="454">
        <f t="shared" si="10"/>
        <v>0</v>
      </c>
      <c r="I333" s="454">
        <f t="shared" si="11"/>
        <v>0</v>
      </c>
    </row>
    <row r="334" hidden="1" spans="1:9">
      <c r="A334" s="384">
        <f>SUBTOTAL(3,$B$7:B334)</f>
        <v>6</v>
      </c>
      <c r="B334" s="384" t="s">
        <v>857</v>
      </c>
      <c r="C334" s="384" t="s">
        <v>858</v>
      </c>
      <c r="D334" s="384" t="s">
        <v>418</v>
      </c>
      <c r="E334" s="453"/>
      <c r="F334" s="454">
        <v>2.55</v>
      </c>
      <c r="G334" s="454">
        <v>3.6</v>
      </c>
      <c r="H334" s="454">
        <f t="shared" si="10"/>
        <v>0</v>
      </c>
      <c r="I334" s="454">
        <f t="shared" si="11"/>
        <v>0</v>
      </c>
    </row>
    <row r="335" hidden="1" spans="1:9">
      <c r="A335" s="384">
        <f>SUBTOTAL(3,$B$7:B335)</f>
        <v>6</v>
      </c>
      <c r="B335" s="384" t="s">
        <v>859</v>
      </c>
      <c r="C335" s="384" t="s">
        <v>860</v>
      </c>
      <c r="D335" s="384" t="s">
        <v>418</v>
      </c>
      <c r="E335" s="453"/>
      <c r="F335" s="454">
        <v>3.33</v>
      </c>
      <c r="G335" s="454">
        <v>0.25</v>
      </c>
      <c r="H335" s="454">
        <f t="shared" si="10"/>
        <v>0</v>
      </c>
      <c r="I335" s="454">
        <f t="shared" si="11"/>
        <v>0</v>
      </c>
    </row>
    <row r="336" hidden="1" spans="1:9">
      <c r="A336" s="384">
        <f>SUBTOTAL(3,$B$7:B336)</f>
        <v>6</v>
      </c>
      <c r="B336" s="384" t="s">
        <v>861</v>
      </c>
      <c r="C336" s="384" t="s">
        <v>862</v>
      </c>
      <c r="D336" s="384" t="s">
        <v>418</v>
      </c>
      <c r="E336" s="453"/>
      <c r="F336" s="454">
        <v>2.54</v>
      </c>
      <c r="G336" s="454">
        <v>1.6</v>
      </c>
      <c r="H336" s="454">
        <f t="shared" si="10"/>
        <v>0</v>
      </c>
      <c r="I336" s="454">
        <f t="shared" si="11"/>
        <v>0</v>
      </c>
    </row>
    <row r="337" hidden="1" spans="1:9">
      <c r="A337" s="384">
        <f>SUBTOTAL(3,$B$7:B337)</f>
        <v>6</v>
      </c>
      <c r="B337" s="384" t="s">
        <v>863</v>
      </c>
      <c r="C337" s="384" t="s">
        <v>864</v>
      </c>
      <c r="D337" s="384" t="s">
        <v>418</v>
      </c>
      <c r="E337" s="453"/>
      <c r="F337" s="454">
        <v>2.81</v>
      </c>
      <c r="G337" s="454">
        <v>4.3</v>
      </c>
      <c r="H337" s="454">
        <f t="shared" si="10"/>
        <v>0</v>
      </c>
      <c r="I337" s="454">
        <f t="shared" si="11"/>
        <v>0</v>
      </c>
    </row>
    <row r="338" hidden="1" spans="1:9">
      <c r="A338" s="384">
        <f>SUBTOTAL(3,$B$7:B338)</f>
        <v>6</v>
      </c>
      <c r="B338" s="384" t="s">
        <v>865</v>
      </c>
      <c r="C338" s="384" t="s">
        <v>866</v>
      </c>
      <c r="D338" s="384" t="s">
        <v>418</v>
      </c>
      <c r="E338" s="453"/>
      <c r="F338" s="454">
        <v>2.88</v>
      </c>
      <c r="G338" s="454">
        <v>0.2</v>
      </c>
      <c r="H338" s="454">
        <f t="shared" si="10"/>
        <v>0</v>
      </c>
      <c r="I338" s="454">
        <f t="shared" si="11"/>
        <v>0</v>
      </c>
    </row>
    <row r="339" hidden="1" spans="1:9">
      <c r="A339" s="384">
        <f>SUBTOTAL(3,$B$7:B339)</f>
        <v>6</v>
      </c>
      <c r="B339" s="384" t="s">
        <v>867</v>
      </c>
      <c r="C339" s="384" t="s">
        <v>868</v>
      </c>
      <c r="D339" s="384" t="s">
        <v>418</v>
      </c>
      <c r="E339" s="453"/>
      <c r="F339" s="454">
        <v>3.3</v>
      </c>
      <c r="G339" s="454">
        <v>1.8</v>
      </c>
      <c r="H339" s="454">
        <f t="shared" si="10"/>
        <v>0</v>
      </c>
      <c r="I339" s="454">
        <f t="shared" si="11"/>
        <v>0</v>
      </c>
    </row>
    <row r="340" hidden="1" spans="1:9">
      <c r="A340" s="384">
        <f>SUBTOTAL(3,$B$7:B340)</f>
        <v>6</v>
      </c>
      <c r="B340" s="384" t="s">
        <v>869</v>
      </c>
      <c r="C340" s="384" t="s">
        <v>870</v>
      </c>
      <c r="D340" s="384" t="s">
        <v>418</v>
      </c>
      <c r="E340" s="453"/>
      <c r="F340" s="454">
        <v>3.7</v>
      </c>
      <c r="G340" s="454">
        <v>4.6</v>
      </c>
      <c r="H340" s="454">
        <f t="shared" si="10"/>
        <v>0</v>
      </c>
      <c r="I340" s="454">
        <f t="shared" si="11"/>
        <v>0</v>
      </c>
    </row>
    <row r="341" hidden="1" spans="1:9">
      <c r="A341" s="384">
        <f>SUBTOTAL(3,$B$7:B341)</f>
        <v>6</v>
      </c>
      <c r="B341" s="384" t="s">
        <v>871</v>
      </c>
      <c r="C341" s="384" t="s">
        <v>872</v>
      </c>
      <c r="D341" s="384" t="s">
        <v>418</v>
      </c>
      <c r="E341" s="453"/>
      <c r="F341" s="454">
        <v>3.75</v>
      </c>
      <c r="G341" s="454">
        <v>0.3</v>
      </c>
      <c r="H341" s="454">
        <f t="shared" si="10"/>
        <v>0</v>
      </c>
      <c r="I341" s="454">
        <f t="shared" si="11"/>
        <v>0</v>
      </c>
    </row>
    <row r="342" hidden="1" spans="1:9">
      <c r="A342" s="384">
        <f>SUBTOTAL(3,$B$7:B342)</f>
        <v>6</v>
      </c>
      <c r="B342" s="384" t="s">
        <v>873</v>
      </c>
      <c r="C342" s="384" t="s">
        <v>874</v>
      </c>
      <c r="D342" s="384" t="s">
        <v>418</v>
      </c>
      <c r="E342" s="453"/>
      <c r="F342" s="454">
        <v>0.94</v>
      </c>
      <c r="G342" s="454">
        <v>0.6</v>
      </c>
      <c r="H342" s="454">
        <f t="shared" si="10"/>
        <v>0</v>
      </c>
      <c r="I342" s="454">
        <f t="shared" si="11"/>
        <v>0</v>
      </c>
    </row>
    <row r="343" hidden="1" spans="1:9">
      <c r="A343" s="384">
        <f>SUBTOTAL(3,$B$7:B343)</f>
        <v>6</v>
      </c>
      <c r="B343" s="384" t="s">
        <v>875</v>
      </c>
      <c r="C343" s="384" t="s">
        <v>876</v>
      </c>
      <c r="D343" s="384" t="s">
        <v>418</v>
      </c>
      <c r="E343" s="453"/>
      <c r="F343" s="454">
        <v>1.11</v>
      </c>
      <c r="G343" s="454">
        <v>1.63</v>
      </c>
      <c r="H343" s="454">
        <f t="shared" si="10"/>
        <v>0</v>
      </c>
      <c r="I343" s="454">
        <f t="shared" si="11"/>
        <v>0</v>
      </c>
    </row>
    <row r="344" hidden="1" spans="1:9">
      <c r="A344" s="384">
        <f>SUBTOTAL(3,$B$7:B344)</f>
        <v>6</v>
      </c>
      <c r="B344" s="384" t="s">
        <v>877</v>
      </c>
      <c r="C344" s="384" t="s">
        <v>878</v>
      </c>
      <c r="D344" s="384" t="s">
        <v>418</v>
      </c>
      <c r="E344" s="453"/>
      <c r="F344" s="454">
        <v>2.11</v>
      </c>
      <c r="G344" s="454">
        <v>0.07</v>
      </c>
      <c r="H344" s="454">
        <f t="shared" si="10"/>
        <v>0</v>
      </c>
      <c r="I344" s="454">
        <f t="shared" si="11"/>
        <v>0</v>
      </c>
    </row>
    <row r="345" hidden="1" spans="1:9">
      <c r="A345" s="384">
        <f>SUBTOTAL(3,$B$7:B345)</f>
        <v>6</v>
      </c>
      <c r="B345" s="384" t="s">
        <v>879</v>
      </c>
      <c r="C345" s="384" t="s">
        <v>880</v>
      </c>
      <c r="D345" s="384" t="s">
        <v>418</v>
      </c>
      <c r="E345" s="453"/>
      <c r="F345" s="454">
        <v>1</v>
      </c>
      <c r="G345" s="454">
        <v>0.7</v>
      </c>
      <c r="H345" s="454">
        <f t="shared" si="10"/>
        <v>0</v>
      </c>
      <c r="I345" s="454">
        <f t="shared" si="11"/>
        <v>0</v>
      </c>
    </row>
    <row r="346" hidden="1" spans="1:9">
      <c r="A346" s="384">
        <f>SUBTOTAL(3,$B$7:B346)</f>
        <v>6</v>
      </c>
      <c r="B346" s="384" t="s">
        <v>881</v>
      </c>
      <c r="C346" s="384" t="s">
        <v>882</v>
      </c>
      <c r="D346" s="384" t="s">
        <v>418</v>
      </c>
      <c r="E346" s="453"/>
      <c r="F346" s="454">
        <v>1.19</v>
      </c>
      <c r="G346" s="454">
        <v>1.93</v>
      </c>
      <c r="H346" s="454">
        <f t="shared" si="10"/>
        <v>0</v>
      </c>
      <c r="I346" s="454">
        <f t="shared" si="11"/>
        <v>0</v>
      </c>
    </row>
    <row r="347" hidden="1" spans="1:9">
      <c r="A347" s="384">
        <f>SUBTOTAL(3,$B$7:B347)</f>
        <v>6</v>
      </c>
      <c r="B347" s="384" t="s">
        <v>883</v>
      </c>
      <c r="C347" s="384" t="s">
        <v>884</v>
      </c>
      <c r="D347" s="384" t="s">
        <v>418</v>
      </c>
      <c r="E347" s="453"/>
      <c r="F347" s="454">
        <v>2.18</v>
      </c>
      <c r="G347" s="454">
        <v>0.08</v>
      </c>
      <c r="H347" s="454">
        <f t="shared" si="10"/>
        <v>0</v>
      </c>
      <c r="I347" s="454">
        <f t="shared" si="11"/>
        <v>0</v>
      </c>
    </row>
    <row r="348" hidden="1" spans="1:9">
      <c r="A348" s="384">
        <f>SUBTOTAL(3,$B$7:B348)</f>
        <v>6</v>
      </c>
      <c r="B348" s="384" t="s">
        <v>885</v>
      </c>
      <c r="C348" s="384" t="s">
        <v>886</v>
      </c>
      <c r="D348" s="384" t="s">
        <v>418</v>
      </c>
      <c r="E348" s="453"/>
      <c r="F348" s="454">
        <v>1.18</v>
      </c>
      <c r="G348" s="454">
        <v>0.7</v>
      </c>
      <c r="H348" s="454">
        <f t="shared" si="10"/>
        <v>0</v>
      </c>
      <c r="I348" s="454">
        <f t="shared" si="11"/>
        <v>0</v>
      </c>
    </row>
    <row r="349" hidden="1" spans="1:9">
      <c r="A349" s="384">
        <f>SUBTOTAL(3,$B$7:B349)</f>
        <v>6</v>
      </c>
      <c r="B349" s="384" t="s">
        <v>887</v>
      </c>
      <c r="C349" s="384" t="s">
        <v>888</v>
      </c>
      <c r="D349" s="384" t="s">
        <v>418</v>
      </c>
      <c r="E349" s="453"/>
      <c r="F349" s="454">
        <v>1.37</v>
      </c>
      <c r="G349" s="454">
        <v>1.93</v>
      </c>
      <c r="H349" s="454">
        <f t="shared" si="10"/>
        <v>0</v>
      </c>
      <c r="I349" s="454">
        <f t="shared" si="11"/>
        <v>0</v>
      </c>
    </row>
    <row r="350" hidden="1" spans="1:9">
      <c r="A350" s="384">
        <f>SUBTOTAL(3,$B$7:B350)</f>
        <v>6</v>
      </c>
      <c r="B350" s="384" t="s">
        <v>889</v>
      </c>
      <c r="C350" s="384" t="s">
        <v>890</v>
      </c>
      <c r="D350" s="384" t="s">
        <v>418</v>
      </c>
      <c r="E350" s="453"/>
      <c r="F350" s="454">
        <v>2.35</v>
      </c>
      <c r="G350" s="454">
        <v>0.1</v>
      </c>
      <c r="H350" s="454">
        <f t="shared" si="10"/>
        <v>0</v>
      </c>
      <c r="I350" s="454">
        <f t="shared" si="11"/>
        <v>0</v>
      </c>
    </row>
    <row r="351" hidden="1" spans="1:9">
      <c r="A351" s="384">
        <f>SUBTOTAL(3,$B$7:B351)</f>
        <v>6</v>
      </c>
      <c r="B351" s="384" t="s">
        <v>891</v>
      </c>
      <c r="C351" s="384" t="s">
        <v>892</v>
      </c>
      <c r="D351" s="384" t="s">
        <v>305</v>
      </c>
      <c r="E351" s="453"/>
      <c r="F351" s="454">
        <v>0.4</v>
      </c>
      <c r="G351" s="454">
        <v>0.2</v>
      </c>
      <c r="H351" s="454">
        <f t="shared" si="10"/>
        <v>0</v>
      </c>
      <c r="I351" s="454">
        <f t="shared" si="11"/>
        <v>0</v>
      </c>
    </row>
    <row r="352" hidden="1" spans="1:9">
      <c r="A352" s="384">
        <f>SUBTOTAL(3,$B$7:B352)</f>
        <v>6</v>
      </c>
      <c r="B352" s="384" t="s">
        <v>893</v>
      </c>
      <c r="C352" s="384" t="s">
        <v>894</v>
      </c>
      <c r="D352" s="384" t="s">
        <v>305</v>
      </c>
      <c r="E352" s="453"/>
      <c r="F352" s="454">
        <v>0.42</v>
      </c>
      <c r="G352" s="454">
        <v>0.2</v>
      </c>
      <c r="H352" s="454">
        <f t="shared" si="10"/>
        <v>0</v>
      </c>
      <c r="I352" s="454">
        <f t="shared" si="11"/>
        <v>0</v>
      </c>
    </row>
    <row r="353" hidden="1" spans="1:9">
      <c r="A353" s="384">
        <f>SUBTOTAL(3,$B$7:B353)</f>
        <v>6</v>
      </c>
      <c r="B353" s="384" t="s">
        <v>895</v>
      </c>
      <c r="C353" s="384" t="s">
        <v>896</v>
      </c>
      <c r="D353" s="384" t="s">
        <v>305</v>
      </c>
      <c r="E353" s="453"/>
      <c r="F353" s="454">
        <v>0.3</v>
      </c>
      <c r="G353" s="454">
        <v>0.2</v>
      </c>
      <c r="H353" s="454">
        <f t="shared" si="10"/>
        <v>0</v>
      </c>
      <c r="I353" s="454">
        <f t="shared" si="11"/>
        <v>0</v>
      </c>
    </row>
    <row r="354" hidden="1" spans="1:9">
      <c r="A354" s="384">
        <f>SUBTOTAL(3,$B$7:B354)</f>
        <v>6</v>
      </c>
      <c r="B354" s="384" t="s">
        <v>897</v>
      </c>
      <c r="C354" s="384" t="s">
        <v>898</v>
      </c>
      <c r="D354" s="384" t="s">
        <v>305</v>
      </c>
      <c r="E354" s="453"/>
      <c r="F354" s="454">
        <v>0.32</v>
      </c>
      <c r="G354" s="454">
        <v>0.2</v>
      </c>
      <c r="H354" s="454">
        <f t="shared" si="10"/>
        <v>0</v>
      </c>
      <c r="I354" s="454">
        <f t="shared" si="11"/>
        <v>0</v>
      </c>
    </row>
    <row r="355" hidden="1" spans="1:9">
      <c r="A355" s="384">
        <f>SUBTOTAL(3,$B$7:B355)</f>
        <v>6</v>
      </c>
      <c r="B355" s="384" t="s">
        <v>899</v>
      </c>
      <c r="C355" s="384" t="s">
        <v>900</v>
      </c>
      <c r="D355" s="384" t="s">
        <v>305</v>
      </c>
      <c r="E355" s="453"/>
      <c r="F355" s="454">
        <v>0.34</v>
      </c>
      <c r="G355" s="454">
        <v>0.2</v>
      </c>
      <c r="H355" s="454">
        <f t="shared" si="10"/>
        <v>0</v>
      </c>
      <c r="I355" s="454">
        <f t="shared" si="11"/>
        <v>0</v>
      </c>
    </row>
    <row r="356" hidden="1" spans="1:9">
      <c r="A356" s="384">
        <f>SUBTOTAL(3,$B$7:B356)</f>
        <v>6</v>
      </c>
      <c r="B356" s="384" t="s">
        <v>901</v>
      </c>
      <c r="C356" s="384" t="s">
        <v>902</v>
      </c>
      <c r="D356" s="384" t="s">
        <v>305</v>
      </c>
      <c r="E356" s="453"/>
      <c r="F356" s="454">
        <v>0.41</v>
      </c>
      <c r="G356" s="454">
        <v>0.24</v>
      </c>
      <c r="H356" s="454">
        <f t="shared" si="10"/>
        <v>0</v>
      </c>
      <c r="I356" s="454">
        <f t="shared" si="11"/>
        <v>0</v>
      </c>
    </row>
    <row r="357" hidden="1" spans="1:9">
      <c r="A357" s="384">
        <f>SUBTOTAL(3,$B$7:B357)</f>
        <v>6</v>
      </c>
      <c r="B357" s="384" t="s">
        <v>903</v>
      </c>
      <c r="C357" s="384" t="s">
        <v>904</v>
      </c>
      <c r="D357" s="384" t="s">
        <v>305</v>
      </c>
      <c r="E357" s="453"/>
      <c r="F357" s="454">
        <v>0.49</v>
      </c>
      <c r="G357" s="454">
        <v>0.28</v>
      </c>
      <c r="H357" s="454">
        <f t="shared" si="10"/>
        <v>0</v>
      </c>
      <c r="I357" s="454">
        <f t="shared" si="11"/>
        <v>0</v>
      </c>
    </row>
    <row r="358" hidden="1" spans="1:9">
      <c r="A358" s="384">
        <f>SUBTOTAL(3,$B$7:B358)</f>
        <v>6</v>
      </c>
      <c r="B358" s="384" t="s">
        <v>905</v>
      </c>
      <c r="C358" s="384" t="s">
        <v>906</v>
      </c>
      <c r="D358" s="384" t="s">
        <v>418</v>
      </c>
      <c r="E358" s="453"/>
      <c r="F358" s="454">
        <v>0.24</v>
      </c>
      <c r="G358" s="454">
        <v>0.1</v>
      </c>
      <c r="H358" s="454">
        <f t="shared" si="10"/>
        <v>0</v>
      </c>
      <c r="I358" s="454">
        <f t="shared" si="11"/>
        <v>0</v>
      </c>
    </row>
    <row r="359" hidden="1" spans="1:9">
      <c r="A359" s="384">
        <f>SUBTOTAL(3,$B$7:B359)</f>
        <v>6</v>
      </c>
      <c r="B359" s="384" t="s">
        <v>907</v>
      </c>
      <c r="C359" s="384" t="s">
        <v>908</v>
      </c>
      <c r="D359" s="384" t="s">
        <v>418</v>
      </c>
      <c r="E359" s="453"/>
      <c r="F359" s="454">
        <v>0.2</v>
      </c>
      <c r="G359" s="454">
        <v>0.2</v>
      </c>
      <c r="H359" s="454">
        <f t="shared" si="10"/>
        <v>0</v>
      </c>
      <c r="I359" s="454">
        <f t="shared" si="11"/>
        <v>0</v>
      </c>
    </row>
    <row r="360" hidden="1" spans="1:9">
      <c r="A360" s="384">
        <f>SUBTOTAL(3,$B$7:B360)</f>
        <v>6</v>
      </c>
      <c r="B360" s="384" t="s">
        <v>909</v>
      </c>
      <c r="C360" s="384" t="s">
        <v>910</v>
      </c>
      <c r="D360" s="384" t="s">
        <v>418</v>
      </c>
      <c r="E360" s="453"/>
      <c r="F360" s="454">
        <v>0.24</v>
      </c>
      <c r="G360" s="454">
        <v>0.24</v>
      </c>
      <c r="H360" s="454">
        <f t="shared" si="10"/>
        <v>0</v>
      </c>
      <c r="I360" s="454">
        <f t="shared" si="11"/>
        <v>0</v>
      </c>
    </row>
    <row r="361" hidden="1" spans="1:9">
      <c r="A361" s="384">
        <f>SUBTOTAL(3,$B$7:B361)</f>
        <v>6</v>
      </c>
      <c r="B361" s="384" t="s">
        <v>911</v>
      </c>
      <c r="C361" s="384" t="s">
        <v>912</v>
      </c>
      <c r="D361" s="384" t="s">
        <v>418</v>
      </c>
      <c r="E361" s="453"/>
      <c r="F361" s="454">
        <v>0.4</v>
      </c>
      <c r="G361" s="454">
        <v>0.4</v>
      </c>
      <c r="H361" s="454">
        <f t="shared" si="10"/>
        <v>0</v>
      </c>
      <c r="I361" s="454">
        <f t="shared" si="11"/>
        <v>0</v>
      </c>
    </row>
    <row r="362" hidden="1" spans="1:9">
      <c r="A362" s="384">
        <f>SUBTOTAL(3,$B$7:B362)</f>
        <v>6</v>
      </c>
      <c r="B362" s="384" t="s">
        <v>913</v>
      </c>
      <c r="C362" s="384" t="s">
        <v>914</v>
      </c>
      <c r="D362" s="384" t="s">
        <v>592</v>
      </c>
      <c r="E362" s="453"/>
      <c r="F362" s="454">
        <v>0.07</v>
      </c>
      <c r="G362" s="454">
        <v>0</v>
      </c>
      <c r="H362" s="454">
        <f t="shared" si="10"/>
        <v>0</v>
      </c>
      <c r="I362" s="454">
        <f t="shared" si="11"/>
        <v>0</v>
      </c>
    </row>
    <row r="363" hidden="1" spans="1:9">
      <c r="A363" s="384">
        <f>SUBTOTAL(3,$B$7:B363)</f>
        <v>6</v>
      </c>
      <c r="B363" s="384" t="s">
        <v>915</v>
      </c>
      <c r="C363" s="384" t="s">
        <v>916</v>
      </c>
      <c r="D363" s="384" t="s">
        <v>592</v>
      </c>
      <c r="E363" s="453"/>
      <c r="F363" s="454">
        <v>0.18</v>
      </c>
      <c r="G363" s="454">
        <v>0.18</v>
      </c>
      <c r="H363" s="454">
        <f t="shared" si="10"/>
        <v>0</v>
      </c>
      <c r="I363" s="454">
        <f t="shared" si="11"/>
        <v>0</v>
      </c>
    </row>
    <row r="364" hidden="1" spans="1:9">
      <c r="A364" s="384">
        <f>SUBTOTAL(3,$B$7:B364)</f>
        <v>6</v>
      </c>
      <c r="B364" s="384" t="s">
        <v>917</v>
      </c>
      <c r="C364" s="384" t="s">
        <v>918</v>
      </c>
      <c r="D364" s="384" t="s">
        <v>592</v>
      </c>
      <c r="E364" s="453"/>
      <c r="F364" s="454">
        <v>0.18</v>
      </c>
      <c r="G364" s="454">
        <v>0.38</v>
      </c>
      <c r="H364" s="454">
        <f t="shared" si="10"/>
        <v>0</v>
      </c>
      <c r="I364" s="454">
        <f t="shared" si="11"/>
        <v>0</v>
      </c>
    </row>
    <row r="365" hidden="1" spans="1:9">
      <c r="A365" s="384">
        <f>SUBTOTAL(3,$B$7:B365)</f>
        <v>6</v>
      </c>
      <c r="B365" s="384" t="s">
        <v>919</v>
      </c>
      <c r="C365" s="384" t="s">
        <v>920</v>
      </c>
      <c r="D365" s="384" t="s">
        <v>921</v>
      </c>
      <c r="E365" s="453"/>
      <c r="F365" s="454">
        <v>0.1</v>
      </c>
      <c r="G365" s="454">
        <v>0.1</v>
      </c>
      <c r="H365" s="454">
        <f t="shared" si="10"/>
        <v>0</v>
      </c>
      <c r="I365" s="454">
        <f t="shared" si="11"/>
        <v>0</v>
      </c>
    </row>
    <row r="366" hidden="1" spans="1:9">
      <c r="A366" s="384">
        <f>SUBTOTAL(3,$B$7:B366)</f>
        <v>6</v>
      </c>
      <c r="B366" s="384" t="s">
        <v>922</v>
      </c>
      <c r="C366" s="384" t="s">
        <v>923</v>
      </c>
      <c r="D366" s="384" t="s">
        <v>444</v>
      </c>
      <c r="E366" s="453"/>
      <c r="F366" s="454">
        <v>0.05</v>
      </c>
      <c r="G366" s="454">
        <v>0.05</v>
      </c>
      <c r="H366" s="454">
        <f t="shared" si="10"/>
        <v>0</v>
      </c>
      <c r="I366" s="454">
        <f t="shared" si="11"/>
        <v>0</v>
      </c>
    </row>
    <row r="367" hidden="1" spans="1:9">
      <c r="A367" s="384">
        <f>SUBTOTAL(3,$B$7:B367)</f>
        <v>6</v>
      </c>
      <c r="B367" s="384" t="s">
        <v>924</v>
      </c>
      <c r="C367" s="384" t="s">
        <v>925</v>
      </c>
      <c r="D367" s="384" t="s">
        <v>418</v>
      </c>
      <c r="E367" s="453"/>
      <c r="F367" s="454">
        <v>0.12</v>
      </c>
      <c r="G367" s="454">
        <v>0.12</v>
      </c>
      <c r="H367" s="454">
        <f t="shared" si="10"/>
        <v>0</v>
      </c>
      <c r="I367" s="454">
        <f t="shared" si="11"/>
        <v>0</v>
      </c>
    </row>
    <row r="368" hidden="1" spans="1:9">
      <c r="A368" s="384">
        <f>SUBTOTAL(3,$B$7:B368)</f>
        <v>6</v>
      </c>
      <c r="B368" s="384" t="s">
        <v>926</v>
      </c>
      <c r="C368" s="384" t="s">
        <v>927</v>
      </c>
      <c r="D368" s="384" t="s">
        <v>418</v>
      </c>
      <c r="E368" s="453"/>
      <c r="F368" s="454">
        <v>0.2</v>
      </c>
      <c r="G368" s="454">
        <v>0.2</v>
      </c>
      <c r="H368" s="454">
        <f t="shared" si="10"/>
        <v>0</v>
      </c>
      <c r="I368" s="454">
        <f t="shared" si="11"/>
        <v>0</v>
      </c>
    </row>
    <row r="369" hidden="1" spans="1:9">
      <c r="A369" s="384">
        <f>SUBTOTAL(3,$B$7:B369)</f>
        <v>6</v>
      </c>
      <c r="B369" s="384" t="s">
        <v>928</v>
      </c>
      <c r="C369" s="384" t="s">
        <v>929</v>
      </c>
      <c r="D369" s="384" t="s">
        <v>418</v>
      </c>
      <c r="E369" s="453"/>
      <c r="F369" s="454">
        <v>0.5</v>
      </c>
      <c r="G369" s="454">
        <v>0.5</v>
      </c>
      <c r="H369" s="454">
        <f t="shared" si="10"/>
        <v>0</v>
      </c>
      <c r="I369" s="454">
        <f t="shared" si="11"/>
        <v>0</v>
      </c>
    </row>
    <row r="370" hidden="1" spans="1:9">
      <c r="A370" s="384">
        <f>SUBTOTAL(3,$B$7:B370)</f>
        <v>6</v>
      </c>
      <c r="B370" s="384" t="s">
        <v>930</v>
      </c>
      <c r="C370" s="384" t="s">
        <v>931</v>
      </c>
      <c r="D370" s="384" t="s">
        <v>418</v>
      </c>
      <c r="E370" s="453"/>
      <c r="F370" s="454">
        <v>1.6</v>
      </c>
      <c r="G370" s="454">
        <v>1.6</v>
      </c>
      <c r="H370" s="454">
        <f t="shared" si="10"/>
        <v>0</v>
      </c>
      <c r="I370" s="454">
        <f t="shared" si="11"/>
        <v>0</v>
      </c>
    </row>
    <row r="371" hidden="1" spans="1:9">
      <c r="A371" s="384">
        <f>SUBTOTAL(3,$B$7:B371)</f>
        <v>6</v>
      </c>
      <c r="B371" s="384" t="s">
        <v>932</v>
      </c>
      <c r="C371" s="384" t="s">
        <v>933</v>
      </c>
      <c r="D371" s="384" t="s">
        <v>260</v>
      </c>
      <c r="E371" s="453"/>
      <c r="F371" s="454">
        <v>8.93</v>
      </c>
      <c r="G371" s="454">
        <v>8.93</v>
      </c>
      <c r="H371" s="454">
        <f t="shared" si="10"/>
        <v>0</v>
      </c>
      <c r="I371" s="454">
        <f t="shared" si="11"/>
        <v>0</v>
      </c>
    </row>
    <row r="372" hidden="1" spans="1:9">
      <c r="A372" s="384">
        <f>SUBTOTAL(3,$B$7:B372)</f>
        <v>6</v>
      </c>
      <c r="B372" s="384" t="s">
        <v>934</v>
      </c>
      <c r="C372" s="384" t="s">
        <v>935</v>
      </c>
      <c r="D372" s="384" t="s">
        <v>260</v>
      </c>
      <c r="E372" s="453"/>
      <c r="F372" s="454">
        <v>3</v>
      </c>
      <c r="G372" s="454">
        <v>3.25</v>
      </c>
      <c r="H372" s="454">
        <f t="shared" si="10"/>
        <v>0</v>
      </c>
      <c r="I372" s="454">
        <f t="shared" si="11"/>
        <v>0</v>
      </c>
    </row>
    <row r="373" hidden="1" spans="1:9">
      <c r="A373" s="384">
        <f>SUBTOTAL(3,$B$7:B373)</f>
        <v>6</v>
      </c>
      <c r="B373" s="384" t="s">
        <v>936</v>
      </c>
      <c r="C373" s="384" t="s">
        <v>937</v>
      </c>
      <c r="D373" s="384" t="s">
        <v>260</v>
      </c>
      <c r="E373" s="453"/>
      <c r="F373" s="454">
        <v>4.25</v>
      </c>
      <c r="G373" s="454">
        <v>4.54</v>
      </c>
      <c r="H373" s="454">
        <f t="shared" si="10"/>
        <v>0</v>
      </c>
      <c r="I373" s="454">
        <f t="shared" si="11"/>
        <v>0</v>
      </c>
    </row>
    <row r="374" hidden="1" spans="1:9">
      <c r="A374" s="384">
        <f>SUBTOTAL(3,$B$7:B374)</f>
        <v>6</v>
      </c>
      <c r="B374" s="384" t="s">
        <v>938</v>
      </c>
      <c r="C374" s="384" t="s">
        <v>939</v>
      </c>
      <c r="D374" s="384" t="s">
        <v>260</v>
      </c>
      <c r="E374" s="453"/>
      <c r="F374" s="454">
        <v>4.67</v>
      </c>
      <c r="G374" s="454">
        <v>4.86</v>
      </c>
      <c r="H374" s="454">
        <f t="shared" si="10"/>
        <v>0</v>
      </c>
      <c r="I374" s="454">
        <f t="shared" si="11"/>
        <v>0</v>
      </c>
    </row>
    <row r="375" hidden="1" spans="1:9">
      <c r="A375" s="384">
        <f>SUBTOTAL(3,$B$7:B375)</f>
        <v>6</v>
      </c>
      <c r="B375" s="384" t="s">
        <v>940</v>
      </c>
      <c r="C375" s="384" t="s">
        <v>941</v>
      </c>
      <c r="D375" s="384" t="s">
        <v>260</v>
      </c>
      <c r="E375" s="453"/>
      <c r="F375" s="454">
        <v>4.5</v>
      </c>
      <c r="G375" s="454">
        <v>4.9</v>
      </c>
      <c r="H375" s="454">
        <f t="shared" si="10"/>
        <v>0</v>
      </c>
      <c r="I375" s="454">
        <f t="shared" si="11"/>
        <v>0</v>
      </c>
    </row>
    <row r="376" hidden="1" spans="1:9">
      <c r="A376" s="384">
        <f>SUBTOTAL(3,$B$7:B376)</f>
        <v>6</v>
      </c>
      <c r="B376" s="384" t="s">
        <v>942</v>
      </c>
      <c r="C376" s="384" t="s">
        <v>943</v>
      </c>
      <c r="D376" s="384" t="s">
        <v>260</v>
      </c>
      <c r="E376" s="453"/>
      <c r="F376" s="454">
        <v>3.18</v>
      </c>
      <c r="G376" s="454">
        <v>3.43</v>
      </c>
      <c r="H376" s="454">
        <f t="shared" si="10"/>
        <v>0</v>
      </c>
      <c r="I376" s="454">
        <f t="shared" si="11"/>
        <v>0</v>
      </c>
    </row>
    <row r="377" hidden="1" spans="1:9">
      <c r="A377" s="384">
        <f>SUBTOTAL(3,$B$7:B377)</f>
        <v>6</v>
      </c>
      <c r="B377" s="384" t="s">
        <v>944</v>
      </c>
      <c r="C377" s="384" t="s">
        <v>945</v>
      </c>
      <c r="D377" s="384" t="s">
        <v>260</v>
      </c>
      <c r="E377" s="453"/>
      <c r="F377" s="454">
        <v>4.28</v>
      </c>
      <c r="G377" s="454">
        <v>4.64</v>
      </c>
      <c r="H377" s="454">
        <f t="shared" si="10"/>
        <v>0</v>
      </c>
      <c r="I377" s="454">
        <f t="shared" si="11"/>
        <v>0</v>
      </c>
    </row>
    <row r="378" hidden="1" spans="1:9">
      <c r="A378" s="384">
        <f>SUBTOTAL(3,$B$7:B378)</f>
        <v>6</v>
      </c>
      <c r="B378" s="384" t="s">
        <v>946</v>
      </c>
      <c r="C378" s="384" t="s">
        <v>947</v>
      </c>
      <c r="D378" s="384" t="s">
        <v>260</v>
      </c>
      <c r="E378" s="453"/>
      <c r="F378" s="454">
        <v>4.7</v>
      </c>
      <c r="G378" s="454">
        <v>4.96</v>
      </c>
      <c r="H378" s="454">
        <f t="shared" si="10"/>
        <v>0</v>
      </c>
      <c r="I378" s="454">
        <f t="shared" si="11"/>
        <v>0</v>
      </c>
    </row>
    <row r="379" hidden="1" spans="1:9">
      <c r="A379" s="384">
        <f>SUBTOTAL(3,$B$7:B379)</f>
        <v>6</v>
      </c>
      <c r="B379" s="384" t="s">
        <v>948</v>
      </c>
      <c r="C379" s="384" t="s">
        <v>949</v>
      </c>
      <c r="D379" s="384" t="s">
        <v>260</v>
      </c>
      <c r="E379" s="453"/>
      <c r="F379" s="454">
        <v>4.53</v>
      </c>
      <c r="G379" s="454">
        <v>4.98</v>
      </c>
      <c r="H379" s="454">
        <f t="shared" si="10"/>
        <v>0</v>
      </c>
      <c r="I379" s="454">
        <f t="shared" si="11"/>
        <v>0</v>
      </c>
    </row>
    <row r="380" hidden="1" spans="1:9">
      <c r="A380" s="384">
        <f>SUBTOTAL(3,$B$7:B380)</f>
        <v>6</v>
      </c>
      <c r="B380" s="384" t="s">
        <v>950</v>
      </c>
      <c r="C380" s="384" t="s">
        <v>951</v>
      </c>
      <c r="D380" s="384" t="s">
        <v>260</v>
      </c>
      <c r="E380" s="453"/>
      <c r="F380" s="454">
        <v>3.24</v>
      </c>
      <c r="G380" s="454">
        <v>3.43</v>
      </c>
      <c r="H380" s="454">
        <f t="shared" si="10"/>
        <v>0</v>
      </c>
      <c r="I380" s="454">
        <f t="shared" si="11"/>
        <v>0</v>
      </c>
    </row>
    <row r="381" hidden="1" spans="1:9">
      <c r="A381" s="384">
        <f>SUBTOTAL(3,$B$7:B381)</f>
        <v>6</v>
      </c>
      <c r="B381" s="384" t="s">
        <v>952</v>
      </c>
      <c r="C381" s="384" t="s">
        <v>953</v>
      </c>
      <c r="D381" s="384" t="s">
        <v>260</v>
      </c>
      <c r="E381" s="453"/>
      <c r="F381" s="454">
        <v>4.33</v>
      </c>
      <c r="G381" s="454">
        <v>4.76</v>
      </c>
      <c r="H381" s="454">
        <f t="shared" si="10"/>
        <v>0</v>
      </c>
      <c r="I381" s="454">
        <f t="shared" si="11"/>
        <v>0</v>
      </c>
    </row>
    <row r="382" hidden="1" spans="1:9">
      <c r="A382" s="384">
        <f>SUBTOTAL(3,$B$7:B382)</f>
        <v>6</v>
      </c>
      <c r="B382" s="384" t="s">
        <v>954</v>
      </c>
      <c r="C382" s="384" t="s">
        <v>955</v>
      </c>
      <c r="D382" s="384" t="s">
        <v>260</v>
      </c>
      <c r="E382" s="453"/>
      <c r="F382" s="454">
        <v>4.59</v>
      </c>
      <c r="G382" s="454">
        <v>5.15</v>
      </c>
      <c r="H382" s="454">
        <f t="shared" si="10"/>
        <v>0</v>
      </c>
      <c r="I382" s="454">
        <f t="shared" si="11"/>
        <v>0</v>
      </c>
    </row>
    <row r="383" hidden="1" spans="1:9">
      <c r="A383" s="384">
        <f>SUBTOTAL(3,$B$7:B383)</f>
        <v>6</v>
      </c>
      <c r="B383" s="384" t="s">
        <v>956</v>
      </c>
      <c r="C383" s="384" t="s">
        <v>957</v>
      </c>
      <c r="D383" s="384" t="s">
        <v>260</v>
      </c>
      <c r="E383" s="453"/>
      <c r="F383" s="454">
        <v>4.59</v>
      </c>
      <c r="G383" s="454">
        <v>5.15</v>
      </c>
      <c r="H383" s="454">
        <f t="shared" si="10"/>
        <v>0</v>
      </c>
      <c r="I383" s="454">
        <f t="shared" si="11"/>
        <v>0</v>
      </c>
    </row>
    <row r="384" hidden="1" spans="1:9">
      <c r="A384" s="384">
        <f>SUBTOTAL(3,$B$7:B384)</f>
        <v>6</v>
      </c>
      <c r="B384" s="384" t="s">
        <v>958</v>
      </c>
      <c r="C384" s="384" t="s">
        <v>959</v>
      </c>
      <c r="D384" s="384" t="s">
        <v>260</v>
      </c>
      <c r="E384" s="453"/>
      <c r="F384" s="454">
        <v>3</v>
      </c>
      <c r="G384" s="454">
        <v>3.25</v>
      </c>
      <c r="H384" s="454">
        <f t="shared" si="10"/>
        <v>0</v>
      </c>
      <c r="I384" s="454">
        <f t="shared" si="11"/>
        <v>0</v>
      </c>
    </row>
    <row r="385" spans="1:9">
      <c r="A385" s="384">
        <f>SUBTOTAL(3,$B$7:B385)</f>
        <v>7</v>
      </c>
      <c r="B385" s="384" t="s">
        <v>960</v>
      </c>
      <c r="C385" s="384" t="s">
        <v>961</v>
      </c>
      <c r="D385" s="384" t="s">
        <v>260</v>
      </c>
      <c r="E385" s="456">
        <f>Sheet1!D12/1000</f>
        <v>0.104</v>
      </c>
      <c r="F385" s="454">
        <v>4.25</v>
      </c>
      <c r="G385" s="454">
        <v>4.54</v>
      </c>
      <c r="H385" s="454">
        <f t="shared" si="10"/>
        <v>0.442</v>
      </c>
      <c r="I385" s="454">
        <f t="shared" si="11"/>
        <v>0.47216</v>
      </c>
    </row>
    <row r="386" hidden="1" spans="1:9">
      <c r="A386" s="384">
        <f>SUBTOTAL(3,$B$7:B386)</f>
        <v>7</v>
      </c>
      <c r="B386" s="384" t="s">
        <v>962</v>
      </c>
      <c r="C386" s="384" t="s">
        <v>963</v>
      </c>
      <c r="D386" s="384" t="s">
        <v>260</v>
      </c>
      <c r="E386" s="453"/>
      <c r="F386" s="454">
        <v>4.67</v>
      </c>
      <c r="G386" s="454">
        <v>4.86</v>
      </c>
      <c r="H386" s="454">
        <f t="shared" si="10"/>
        <v>0</v>
      </c>
      <c r="I386" s="454">
        <f t="shared" si="11"/>
        <v>0</v>
      </c>
    </row>
    <row r="387" hidden="1" spans="1:9">
      <c r="A387" s="384">
        <f>SUBTOTAL(3,$B$7:B387)</f>
        <v>7</v>
      </c>
      <c r="B387" s="384" t="s">
        <v>964</v>
      </c>
      <c r="C387" s="384" t="s">
        <v>965</v>
      </c>
      <c r="D387" s="384" t="s">
        <v>260</v>
      </c>
      <c r="E387" s="453"/>
      <c r="F387" s="454">
        <v>4.5</v>
      </c>
      <c r="G387" s="454">
        <v>4.9</v>
      </c>
      <c r="H387" s="454">
        <f t="shared" si="10"/>
        <v>0</v>
      </c>
      <c r="I387" s="454">
        <f t="shared" si="11"/>
        <v>0</v>
      </c>
    </row>
    <row r="388" hidden="1" spans="1:9">
      <c r="A388" s="384">
        <f>SUBTOTAL(3,$B$7:B388)</f>
        <v>7</v>
      </c>
      <c r="B388" s="384" t="s">
        <v>966</v>
      </c>
      <c r="C388" s="384" t="s">
        <v>967</v>
      </c>
      <c r="D388" s="384" t="s">
        <v>260</v>
      </c>
      <c r="E388" s="453"/>
      <c r="F388" s="454">
        <v>3.18</v>
      </c>
      <c r="G388" s="454">
        <v>3.43</v>
      </c>
      <c r="H388" s="454">
        <f t="shared" si="10"/>
        <v>0</v>
      </c>
      <c r="I388" s="454">
        <f t="shared" si="11"/>
        <v>0</v>
      </c>
    </row>
    <row r="389" hidden="1" spans="1:9">
      <c r="A389" s="384">
        <f>SUBTOTAL(3,$B$7:B389)</f>
        <v>7</v>
      </c>
      <c r="B389" s="384" t="s">
        <v>968</v>
      </c>
      <c r="C389" s="384" t="s">
        <v>969</v>
      </c>
      <c r="D389" s="384" t="s">
        <v>260</v>
      </c>
      <c r="E389" s="453"/>
      <c r="F389" s="454">
        <v>4.28</v>
      </c>
      <c r="G389" s="454">
        <v>4.64</v>
      </c>
      <c r="H389" s="454">
        <f t="shared" si="10"/>
        <v>0</v>
      </c>
      <c r="I389" s="454">
        <f t="shared" si="11"/>
        <v>0</v>
      </c>
    </row>
    <row r="390" hidden="1" spans="1:9">
      <c r="A390" s="384">
        <f>SUBTOTAL(3,$B$7:B390)</f>
        <v>7</v>
      </c>
      <c r="B390" s="384" t="s">
        <v>970</v>
      </c>
      <c r="C390" s="384" t="s">
        <v>971</v>
      </c>
      <c r="D390" s="384" t="s">
        <v>260</v>
      </c>
      <c r="E390" s="453"/>
      <c r="F390" s="454">
        <v>4.7</v>
      </c>
      <c r="G390" s="454">
        <v>4.96</v>
      </c>
      <c r="H390" s="454">
        <f t="shared" si="10"/>
        <v>0</v>
      </c>
      <c r="I390" s="454">
        <f t="shared" si="11"/>
        <v>0</v>
      </c>
    </row>
    <row r="391" hidden="1" spans="1:9">
      <c r="A391" s="384">
        <f>SUBTOTAL(3,$B$7:B391)</f>
        <v>7</v>
      </c>
      <c r="B391" s="384" t="s">
        <v>972</v>
      </c>
      <c r="C391" s="384" t="s">
        <v>973</v>
      </c>
      <c r="D391" s="384" t="s">
        <v>260</v>
      </c>
      <c r="E391" s="453"/>
      <c r="F391" s="454">
        <v>4.53</v>
      </c>
      <c r="G391" s="454">
        <v>4.98</v>
      </c>
      <c r="H391" s="454">
        <f t="shared" si="10"/>
        <v>0</v>
      </c>
      <c r="I391" s="454">
        <f t="shared" si="11"/>
        <v>0</v>
      </c>
    </row>
    <row r="392" hidden="1" spans="1:9">
      <c r="A392" s="384">
        <f>SUBTOTAL(3,$B$7:B392)</f>
        <v>7</v>
      </c>
      <c r="B392" s="384" t="s">
        <v>974</v>
      </c>
      <c r="C392" s="384" t="s">
        <v>975</v>
      </c>
      <c r="D392" s="384" t="s">
        <v>260</v>
      </c>
      <c r="E392" s="453"/>
      <c r="F392" s="454">
        <v>3.24</v>
      </c>
      <c r="G392" s="454">
        <v>3.43</v>
      </c>
      <c r="H392" s="454">
        <f t="shared" ref="H392:H455" si="12">E392*F392</f>
        <v>0</v>
      </c>
      <c r="I392" s="454">
        <f t="shared" ref="I392:I455" si="13">E392*G392</f>
        <v>0</v>
      </c>
    </row>
    <row r="393" hidden="1" spans="1:9">
      <c r="A393" s="384">
        <f>SUBTOTAL(3,$B$7:B393)</f>
        <v>7</v>
      </c>
      <c r="B393" s="384" t="s">
        <v>976</v>
      </c>
      <c r="C393" s="384" t="s">
        <v>977</v>
      </c>
      <c r="D393" s="384" t="s">
        <v>260</v>
      </c>
      <c r="E393" s="453"/>
      <c r="F393" s="454">
        <v>4.33</v>
      </c>
      <c r="G393" s="454">
        <v>4.76</v>
      </c>
      <c r="H393" s="454">
        <f t="shared" si="12"/>
        <v>0</v>
      </c>
      <c r="I393" s="454">
        <f t="shared" si="13"/>
        <v>0</v>
      </c>
    </row>
    <row r="394" hidden="1" spans="1:9">
      <c r="A394" s="384">
        <f>SUBTOTAL(3,$B$7:B394)</f>
        <v>7</v>
      </c>
      <c r="B394" s="384" t="s">
        <v>978</v>
      </c>
      <c r="C394" s="384" t="s">
        <v>979</v>
      </c>
      <c r="D394" s="384" t="s">
        <v>260</v>
      </c>
      <c r="E394" s="453"/>
      <c r="F394" s="454">
        <v>4.59</v>
      </c>
      <c r="G394" s="454">
        <v>5.15</v>
      </c>
      <c r="H394" s="454">
        <f t="shared" si="12"/>
        <v>0</v>
      </c>
      <c r="I394" s="454">
        <f t="shared" si="13"/>
        <v>0</v>
      </c>
    </row>
    <row r="395" hidden="1" spans="1:9">
      <c r="A395" s="384">
        <f>SUBTOTAL(3,$B$7:B395)</f>
        <v>7</v>
      </c>
      <c r="B395" s="384" t="s">
        <v>980</v>
      </c>
      <c r="C395" s="384" t="s">
        <v>981</v>
      </c>
      <c r="D395" s="384" t="s">
        <v>260</v>
      </c>
      <c r="E395" s="453"/>
      <c r="F395" s="454">
        <v>4.59</v>
      </c>
      <c r="G395" s="454">
        <v>5.15</v>
      </c>
      <c r="H395" s="454">
        <f t="shared" si="12"/>
        <v>0</v>
      </c>
      <c r="I395" s="454">
        <f t="shared" si="13"/>
        <v>0</v>
      </c>
    </row>
    <row r="396" hidden="1" spans="1:9">
      <c r="A396" s="384">
        <f>SUBTOTAL(3,$B$7:B396)</f>
        <v>7</v>
      </c>
      <c r="B396" s="384" t="s">
        <v>982</v>
      </c>
      <c r="C396" s="384" t="s">
        <v>983</v>
      </c>
      <c r="D396" s="384" t="s">
        <v>984</v>
      </c>
      <c r="E396" s="453"/>
      <c r="F396" s="454">
        <v>1</v>
      </c>
      <c r="G396" s="454">
        <v>1</v>
      </c>
      <c r="H396" s="454">
        <f t="shared" si="12"/>
        <v>0</v>
      </c>
      <c r="I396" s="454">
        <f t="shared" si="13"/>
        <v>0</v>
      </c>
    </row>
    <row r="397" hidden="1" spans="1:9">
      <c r="A397" s="384">
        <f>SUBTOTAL(3,$B$7:B397)</f>
        <v>7</v>
      </c>
      <c r="B397" s="384" t="s">
        <v>985</v>
      </c>
      <c r="C397" s="384" t="s">
        <v>986</v>
      </c>
      <c r="D397" s="384" t="s">
        <v>260</v>
      </c>
      <c r="E397" s="453"/>
      <c r="F397" s="454">
        <v>6.48</v>
      </c>
      <c r="G397" s="454">
        <v>10.31</v>
      </c>
      <c r="H397" s="454">
        <f t="shared" si="12"/>
        <v>0</v>
      </c>
      <c r="I397" s="454">
        <f t="shared" si="13"/>
        <v>0</v>
      </c>
    </row>
    <row r="398" hidden="1" spans="1:9">
      <c r="A398" s="384">
        <f>SUBTOTAL(3,$B$7:B398)</f>
        <v>7</v>
      </c>
      <c r="B398" s="384" t="s">
        <v>987</v>
      </c>
      <c r="C398" s="384" t="s">
        <v>988</v>
      </c>
      <c r="D398" s="384" t="s">
        <v>260</v>
      </c>
      <c r="E398" s="453"/>
      <c r="F398" s="454">
        <v>7.35</v>
      </c>
      <c r="G398" s="454">
        <v>11.68</v>
      </c>
      <c r="H398" s="454">
        <f t="shared" si="12"/>
        <v>0</v>
      </c>
      <c r="I398" s="454">
        <f t="shared" si="13"/>
        <v>0</v>
      </c>
    </row>
    <row r="399" hidden="1" spans="1:9">
      <c r="A399" s="384">
        <f>SUBTOTAL(3,$B$7:B399)</f>
        <v>7</v>
      </c>
      <c r="B399" s="384" t="s">
        <v>989</v>
      </c>
      <c r="C399" s="384" t="s">
        <v>990</v>
      </c>
      <c r="D399" s="384" t="s">
        <v>260</v>
      </c>
      <c r="E399" s="453"/>
      <c r="F399" s="454">
        <v>8.21</v>
      </c>
      <c r="G399" s="454">
        <v>13.05</v>
      </c>
      <c r="H399" s="454">
        <f t="shared" si="12"/>
        <v>0</v>
      </c>
      <c r="I399" s="454">
        <f t="shared" si="13"/>
        <v>0</v>
      </c>
    </row>
    <row r="400" hidden="1" spans="1:9">
      <c r="A400" s="384">
        <f>SUBTOTAL(3,$B$7:B400)</f>
        <v>7</v>
      </c>
      <c r="B400" s="384" t="s">
        <v>991</v>
      </c>
      <c r="C400" s="384" t="s">
        <v>992</v>
      </c>
      <c r="D400" s="384" t="s">
        <v>260</v>
      </c>
      <c r="E400" s="453"/>
      <c r="F400" s="454">
        <v>9.5</v>
      </c>
      <c r="G400" s="454">
        <v>14.85</v>
      </c>
      <c r="H400" s="454">
        <f t="shared" si="12"/>
        <v>0</v>
      </c>
      <c r="I400" s="454">
        <f t="shared" si="13"/>
        <v>0</v>
      </c>
    </row>
    <row r="401" hidden="1" spans="1:9">
      <c r="A401" s="384">
        <f>SUBTOTAL(3,$B$7:B401)</f>
        <v>7</v>
      </c>
      <c r="B401" s="384" t="s">
        <v>993</v>
      </c>
      <c r="C401" s="384" t="s">
        <v>994</v>
      </c>
      <c r="D401" s="384" t="s">
        <v>260</v>
      </c>
      <c r="E401" s="453"/>
      <c r="F401" s="454">
        <v>10.82</v>
      </c>
      <c r="G401" s="454">
        <v>16.65</v>
      </c>
      <c r="H401" s="454">
        <f t="shared" si="12"/>
        <v>0</v>
      </c>
      <c r="I401" s="454">
        <f t="shared" si="13"/>
        <v>0</v>
      </c>
    </row>
    <row r="402" hidden="1" spans="1:9">
      <c r="A402" s="384">
        <f>SUBTOTAL(3,$B$7:B402)</f>
        <v>7</v>
      </c>
      <c r="B402" s="384" t="s">
        <v>995</v>
      </c>
      <c r="C402" s="384" t="s">
        <v>996</v>
      </c>
      <c r="D402" s="384" t="s">
        <v>518</v>
      </c>
      <c r="E402" s="453"/>
      <c r="F402" s="454">
        <v>0.75</v>
      </c>
      <c r="G402" s="454">
        <v>0.9</v>
      </c>
      <c r="H402" s="454">
        <f t="shared" si="12"/>
        <v>0</v>
      </c>
      <c r="I402" s="454">
        <f t="shared" si="13"/>
        <v>0</v>
      </c>
    </row>
    <row r="403" hidden="1" spans="1:9">
      <c r="A403" s="384">
        <f>SUBTOTAL(3,$B$7:B403)</f>
        <v>7</v>
      </c>
      <c r="B403" s="384" t="s">
        <v>997</v>
      </c>
      <c r="C403" s="384" t="s">
        <v>998</v>
      </c>
      <c r="D403" s="384" t="s">
        <v>260</v>
      </c>
      <c r="E403" s="453"/>
      <c r="F403" s="454">
        <v>6.31</v>
      </c>
      <c r="G403" s="454">
        <v>5.13</v>
      </c>
      <c r="H403" s="454">
        <f t="shared" si="12"/>
        <v>0</v>
      </c>
      <c r="I403" s="454">
        <f t="shared" si="13"/>
        <v>0</v>
      </c>
    </row>
    <row r="404" hidden="1" spans="1:9">
      <c r="A404" s="384">
        <f>SUBTOTAL(3,$B$7:B404)</f>
        <v>7</v>
      </c>
      <c r="B404" s="384" t="s">
        <v>999</v>
      </c>
      <c r="C404" s="384" t="s">
        <v>1000</v>
      </c>
      <c r="D404" s="384" t="s">
        <v>260</v>
      </c>
      <c r="E404" s="453"/>
      <c r="F404" s="454">
        <v>7.52</v>
      </c>
      <c r="G404" s="454">
        <v>5.81</v>
      </c>
      <c r="H404" s="454">
        <f t="shared" si="12"/>
        <v>0</v>
      </c>
      <c r="I404" s="454">
        <f t="shared" si="13"/>
        <v>0</v>
      </c>
    </row>
    <row r="405" hidden="1" spans="1:9">
      <c r="A405" s="384">
        <f>SUBTOTAL(3,$B$7:B405)</f>
        <v>7</v>
      </c>
      <c r="B405" s="384" t="s">
        <v>1001</v>
      </c>
      <c r="C405" s="384" t="s">
        <v>1002</v>
      </c>
      <c r="D405" s="384" t="s">
        <v>260</v>
      </c>
      <c r="E405" s="453"/>
      <c r="F405" s="454">
        <v>8.25</v>
      </c>
      <c r="G405" s="454">
        <v>6.52</v>
      </c>
      <c r="H405" s="454">
        <f t="shared" si="12"/>
        <v>0</v>
      </c>
      <c r="I405" s="454">
        <f t="shared" si="13"/>
        <v>0</v>
      </c>
    </row>
    <row r="406" hidden="1" spans="1:9">
      <c r="A406" s="384">
        <f>SUBTOTAL(3,$B$7:B406)</f>
        <v>7</v>
      </c>
      <c r="B406" s="384" t="s">
        <v>1003</v>
      </c>
      <c r="C406" s="384" t="s">
        <v>1004</v>
      </c>
      <c r="D406" s="384" t="s">
        <v>260</v>
      </c>
      <c r="E406" s="453"/>
      <c r="F406" s="454">
        <v>8.71</v>
      </c>
      <c r="G406" s="454">
        <v>8.12</v>
      </c>
      <c r="H406" s="454">
        <f t="shared" si="12"/>
        <v>0</v>
      </c>
      <c r="I406" s="454">
        <f t="shared" si="13"/>
        <v>0</v>
      </c>
    </row>
    <row r="407" hidden="1" spans="1:9">
      <c r="A407" s="384">
        <f>SUBTOTAL(3,$B$7:B407)</f>
        <v>7</v>
      </c>
      <c r="B407" s="384" t="s">
        <v>1005</v>
      </c>
      <c r="C407" s="384" t="s">
        <v>1006</v>
      </c>
      <c r="D407" s="384" t="s">
        <v>260</v>
      </c>
      <c r="E407" s="453"/>
      <c r="F407" s="454">
        <v>9.15</v>
      </c>
      <c r="G407" s="454">
        <v>8.56</v>
      </c>
      <c r="H407" s="454">
        <f t="shared" si="12"/>
        <v>0</v>
      </c>
      <c r="I407" s="454">
        <f t="shared" si="13"/>
        <v>0</v>
      </c>
    </row>
    <row r="408" spans="1:9">
      <c r="A408" s="384">
        <f>SUBTOTAL(3,$B$7:B408)</f>
        <v>8</v>
      </c>
      <c r="B408" s="384" t="s">
        <v>1007</v>
      </c>
      <c r="C408" s="384" t="s">
        <v>1008</v>
      </c>
      <c r="D408" s="384" t="s">
        <v>260</v>
      </c>
      <c r="E408" s="456">
        <f>SUM(Sheet1!C2:C7)/1000</f>
        <v>0.676</v>
      </c>
      <c r="F408" s="454">
        <v>8.68</v>
      </c>
      <c r="G408" s="454">
        <v>6.86</v>
      </c>
      <c r="H408" s="454">
        <f t="shared" si="12"/>
        <v>5.86768</v>
      </c>
      <c r="I408" s="454">
        <f t="shared" si="13"/>
        <v>4.63736</v>
      </c>
    </row>
    <row r="409" spans="1:9">
      <c r="A409" s="384">
        <f>SUBTOTAL(3,$B$7:B409)</f>
        <v>9</v>
      </c>
      <c r="B409" s="384" t="s">
        <v>1009</v>
      </c>
      <c r="C409" s="384" t="s">
        <v>1010</v>
      </c>
      <c r="D409" s="384" t="s">
        <v>260</v>
      </c>
      <c r="E409" s="456">
        <f>Sheet1!C8/1000</f>
        <v>0.312</v>
      </c>
      <c r="F409" s="454">
        <v>9.93</v>
      </c>
      <c r="G409" s="454">
        <v>7.79</v>
      </c>
      <c r="H409" s="454">
        <f t="shared" si="12"/>
        <v>3.09816</v>
      </c>
      <c r="I409" s="454">
        <f t="shared" si="13"/>
        <v>2.43048</v>
      </c>
    </row>
    <row r="410" hidden="1" spans="1:9">
      <c r="A410" s="384">
        <f>SUBTOTAL(3,$B$7:B410)</f>
        <v>9</v>
      </c>
      <c r="B410" s="384" t="s">
        <v>1011</v>
      </c>
      <c r="C410" s="384" t="s">
        <v>1012</v>
      </c>
      <c r="D410" s="384" t="s">
        <v>260</v>
      </c>
      <c r="E410" s="456">
        <f>Sheet1!C9</f>
        <v>0</v>
      </c>
      <c r="F410" s="454">
        <v>11.05</v>
      </c>
      <c r="G410" s="454">
        <v>8.75</v>
      </c>
      <c r="H410" s="454">
        <f t="shared" si="12"/>
        <v>0</v>
      </c>
      <c r="I410" s="454">
        <f t="shared" si="13"/>
        <v>0</v>
      </c>
    </row>
    <row r="411" hidden="1" spans="1:9">
      <c r="A411" s="384">
        <f>SUBTOTAL(3,$B$7:B411)</f>
        <v>9</v>
      </c>
      <c r="B411" s="384" t="s">
        <v>1013</v>
      </c>
      <c r="C411" s="384" t="s">
        <v>1014</v>
      </c>
      <c r="D411" s="384" t="s">
        <v>260</v>
      </c>
      <c r="E411" s="453"/>
      <c r="F411" s="454">
        <v>11.68</v>
      </c>
      <c r="G411" s="454">
        <v>10.86</v>
      </c>
      <c r="H411" s="454">
        <f t="shared" si="12"/>
        <v>0</v>
      </c>
      <c r="I411" s="454">
        <f t="shared" si="13"/>
        <v>0</v>
      </c>
    </row>
    <row r="412" hidden="1" spans="1:9">
      <c r="A412" s="384">
        <f>SUBTOTAL(3,$B$7:B412)</f>
        <v>9</v>
      </c>
      <c r="B412" s="384" t="s">
        <v>1015</v>
      </c>
      <c r="C412" s="384" t="s">
        <v>1016</v>
      </c>
      <c r="D412" s="384" t="s">
        <v>260</v>
      </c>
      <c r="E412" s="453"/>
      <c r="F412" s="454">
        <v>12.23</v>
      </c>
      <c r="G412" s="454">
        <v>11.39</v>
      </c>
      <c r="H412" s="454">
        <f t="shared" si="12"/>
        <v>0</v>
      </c>
      <c r="I412" s="454">
        <f t="shared" si="13"/>
        <v>0</v>
      </c>
    </row>
    <row r="413" hidden="1" spans="1:9">
      <c r="A413" s="384">
        <f>SUBTOTAL(3,$B$7:B413)</f>
        <v>9</v>
      </c>
      <c r="B413" s="384" t="s">
        <v>1017</v>
      </c>
      <c r="C413" s="384" t="s">
        <v>1018</v>
      </c>
      <c r="D413" s="384" t="s">
        <v>260</v>
      </c>
      <c r="E413" s="453"/>
      <c r="F413" s="454">
        <v>10.24</v>
      </c>
      <c r="G413" s="454">
        <v>7.98</v>
      </c>
      <c r="H413" s="454">
        <f t="shared" si="12"/>
        <v>0</v>
      </c>
      <c r="I413" s="454">
        <f t="shared" si="13"/>
        <v>0</v>
      </c>
    </row>
    <row r="414" hidden="1" spans="1:9">
      <c r="A414" s="384">
        <f>SUBTOTAL(3,$B$7:B414)</f>
        <v>9</v>
      </c>
      <c r="B414" s="384" t="s">
        <v>1019</v>
      </c>
      <c r="C414" s="384" t="s">
        <v>1020</v>
      </c>
      <c r="D414" s="384" t="s">
        <v>260</v>
      </c>
      <c r="E414" s="453"/>
      <c r="F414" s="454">
        <v>11.72</v>
      </c>
      <c r="G414" s="454">
        <v>9.13</v>
      </c>
      <c r="H414" s="454">
        <f t="shared" si="12"/>
        <v>0</v>
      </c>
      <c r="I414" s="454">
        <f t="shared" si="13"/>
        <v>0</v>
      </c>
    </row>
    <row r="415" hidden="1" spans="1:9">
      <c r="A415" s="384">
        <f>SUBTOTAL(3,$B$7:B415)</f>
        <v>9</v>
      </c>
      <c r="B415" s="384" t="s">
        <v>1021</v>
      </c>
      <c r="C415" s="384" t="s">
        <v>1022</v>
      </c>
      <c r="D415" s="384" t="s">
        <v>260</v>
      </c>
      <c r="E415" s="453"/>
      <c r="F415" s="454">
        <v>12.94</v>
      </c>
      <c r="G415" s="454">
        <v>11.12</v>
      </c>
      <c r="H415" s="454">
        <f t="shared" si="12"/>
        <v>0</v>
      </c>
      <c r="I415" s="454">
        <f t="shared" si="13"/>
        <v>0</v>
      </c>
    </row>
    <row r="416" hidden="1" spans="1:9">
      <c r="A416" s="384">
        <f>SUBTOTAL(3,$B$7:B416)</f>
        <v>9</v>
      </c>
      <c r="B416" s="384" t="s">
        <v>1023</v>
      </c>
      <c r="C416" s="384" t="s">
        <v>1024</v>
      </c>
      <c r="D416" s="384" t="s">
        <v>260</v>
      </c>
      <c r="E416" s="453"/>
      <c r="F416" s="454">
        <v>14.32</v>
      </c>
      <c r="G416" s="454">
        <v>13.2</v>
      </c>
      <c r="H416" s="454">
        <f t="shared" si="12"/>
        <v>0</v>
      </c>
      <c r="I416" s="454">
        <f t="shared" si="13"/>
        <v>0</v>
      </c>
    </row>
    <row r="417" hidden="1" spans="1:9">
      <c r="A417" s="384">
        <f>SUBTOTAL(3,$B$7:B417)</f>
        <v>9</v>
      </c>
      <c r="B417" s="384" t="s">
        <v>1025</v>
      </c>
      <c r="C417" s="384" t="s">
        <v>1026</v>
      </c>
      <c r="D417" s="384" t="s">
        <v>260</v>
      </c>
      <c r="E417" s="453"/>
      <c r="F417" s="454">
        <v>15.25</v>
      </c>
      <c r="G417" s="454">
        <v>14.1</v>
      </c>
      <c r="H417" s="454">
        <f t="shared" si="12"/>
        <v>0</v>
      </c>
      <c r="I417" s="454">
        <f t="shared" si="13"/>
        <v>0</v>
      </c>
    </row>
    <row r="418" hidden="1" spans="1:9">
      <c r="A418" s="384">
        <f>SUBTOTAL(3,$B$7:B418)</f>
        <v>9</v>
      </c>
      <c r="B418" s="384" t="s">
        <v>1027</v>
      </c>
      <c r="C418" s="384" t="s">
        <v>1028</v>
      </c>
      <c r="D418" s="384" t="s">
        <v>518</v>
      </c>
      <c r="E418" s="453"/>
      <c r="F418" s="454">
        <v>0.85</v>
      </c>
      <c r="G418" s="454">
        <v>0.61</v>
      </c>
      <c r="H418" s="454">
        <f t="shared" si="12"/>
        <v>0</v>
      </c>
      <c r="I418" s="454">
        <f t="shared" si="13"/>
        <v>0</v>
      </c>
    </row>
    <row r="419" hidden="1" spans="1:9">
      <c r="A419" s="384">
        <f>SUBTOTAL(3,$B$7:B419)</f>
        <v>9</v>
      </c>
      <c r="B419" s="384" t="s">
        <v>1029</v>
      </c>
      <c r="C419" s="384" t="s">
        <v>1030</v>
      </c>
      <c r="D419" s="384" t="s">
        <v>260</v>
      </c>
      <c r="E419" s="453"/>
      <c r="F419" s="454">
        <v>7</v>
      </c>
      <c r="G419" s="454">
        <v>8</v>
      </c>
      <c r="H419" s="454">
        <f t="shared" si="12"/>
        <v>0</v>
      </c>
      <c r="I419" s="454">
        <f t="shared" si="13"/>
        <v>0</v>
      </c>
    </row>
    <row r="420" hidden="1" spans="1:9">
      <c r="A420" s="384">
        <f>SUBTOTAL(3,$B$7:B420)</f>
        <v>9</v>
      </c>
      <c r="B420" s="384" t="s">
        <v>1031</v>
      </c>
      <c r="C420" s="384" t="s">
        <v>1032</v>
      </c>
      <c r="D420" s="384" t="s">
        <v>260</v>
      </c>
      <c r="E420" s="453"/>
      <c r="F420" s="454">
        <v>7.9</v>
      </c>
      <c r="G420" s="454">
        <v>9.8</v>
      </c>
      <c r="H420" s="454">
        <f t="shared" si="12"/>
        <v>0</v>
      </c>
      <c r="I420" s="454">
        <f t="shared" si="13"/>
        <v>0</v>
      </c>
    </row>
    <row r="421" hidden="1" spans="1:9">
      <c r="A421" s="384">
        <f>SUBTOTAL(3,$B$7:B421)</f>
        <v>9</v>
      </c>
      <c r="B421" s="384" t="s">
        <v>1033</v>
      </c>
      <c r="C421" s="384" t="s">
        <v>1034</v>
      </c>
      <c r="D421" s="384" t="s">
        <v>260</v>
      </c>
      <c r="E421" s="453"/>
      <c r="F421" s="454">
        <v>8.8</v>
      </c>
      <c r="G421" s="454">
        <v>11.6</v>
      </c>
      <c r="H421" s="454">
        <f t="shared" si="12"/>
        <v>0</v>
      </c>
      <c r="I421" s="454">
        <f t="shared" si="13"/>
        <v>0</v>
      </c>
    </row>
    <row r="422" hidden="1" spans="1:9">
      <c r="A422" s="384">
        <f>SUBTOTAL(3,$B$7:B422)</f>
        <v>9</v>
      </c>
      <c r="B422" s="384" t="s">
        <v>1035</v>
      </c>
      <c r="C422" s="384" t="s">
        <v>1036</v>
      </c>
      <c r="D422" s="384" t="s">
        <v>260</v>
      </c>
      <c r="E422" s="453"/>
      <c r="F422" s="454">
        <v>9.7</v>
      </c>
      <c r="G422" s="454">
        <v>13.4</v>
      </c>
      <c r="H422" s="454">
        <f t="shared" si="12"/>
        <v>0</v>
      </c>
      <c r="I422" s="454">
        <f t="shared" si="13"/>
        <v>0</v>
      </c>
    </row>
    <row r="423" hidden="1" spans="1:9">
      <c r="A423" s="384">
        <f>SUBTOTAL(3,$B$7:B423)</f>
        <v>9</v>
      </c>
      <c r="B423" s="384" t="s">
        <v>1037</v>
      </c>
      <c r="C423" s="384" t="s">
        <v>1038</v>
      </c>
      <c r="D423" s="384" t="s">
        <v>260</v>
      </c>
      <c r="E423" s="453"/>
      <c r="F423" s="454">
        <v>10.6</v>
      </c>
      <c r="G423" s="454">
        <v>15.2</v>
      </c>
      <c r="H423" s="454">
        <f t="shared" si="12"/>
        <v>0</v>
      </c>
      <c r="I423" s="454">
        <f t="shared" si="13"/>
        <v>0</v>
      </c>
    </row>
    <row r="424" hidden="1" spans="1:9">
      <c r="A424" s="384">
        <f>SUBTOTAL(3,$B$7:B424)</f>
        <v>9</v>
      </c>
      <c r="B424" s="384" t="s">
        <v>1039</v>
      </c>
      <c r="C424" s="384" t="s">
        <v>1040</v>
      </c>
      <c r="D424" s="384" t="s">
        <v>260</v>
      </c>
      <c r="E424" s="453"/>
      <c r="F424" s="454">
        <v>9.8</v>
      </c>
      <c r="G424" s="454">
        <v>11.2</v>
      </c>
      <c r="H424" s="454">
        <f t="shared" si="12"/>
        <v>0</v>
      </c>
      <c r="I424" s="454">
        <f t="shared" si="13"/>
        <v>0</v>
      </c>
    </row>
    <row r="425" hidden="1" spans="1:9">
      <c r="A425" s="384">
        <f>SUBTOTAL(3,$B$7:B425)</f>
        <v>9</v>
      </c>
      <c r="B425" s="384" t="s">
        <v>1041</v>
      </c>
      <c r="C425" s="384" t="s">
        <v>1042</v>
      </c>
      <c r="D425" s="384" t="s">
        <v>260</v>
      </c>
      <c r="E425" s="453"/>
      <c r="F425" s="454">
        <v>10.7</v>
      </c>
      <c r="G425" s="454">
        <v>13</v>
      </c>
      <c r="H425" s="454">
        <f t="shared" si="12"/>
        <v>0</v>
      </c>
      <c r="I425" s="454">
        <f t="shared" si="13"/>
        <v>0</v>
      </c>
    </row>
    <row r="426" hidden="1" spans="1:9">
      <c r="A426" s="384">
        <f>SUBTOTAL(3,$B$7:B426)</f>
        <v>9</v>
      </c>
      <c r="B426" s="384" t="s">
        <v>1043</v>
      </c>
      <c r="C426" s="384" t="s">
        <v>1044</v>
      </c>
      <c r="D426" s="384" t="s">
        <v>260</v>
      </c>
      <c r="E426" s="453"/>
      <c r="F426" s="454">
        <v>11.6</v>
      </c>
      <c r="G426" s="454">
        <v>14.8</v>
      </c>
      <c r="H426" s="454">
        <f t="shared" si="12"/>
        <v>0</v>
      </c>
      <c r="I426" s="454">
        <f t="shared" si="13"/>
        <v>0</v>
      </c>
    </row>
    <row r="427" hidden="1" spans="1:9">
      <c r="A427" s="384">
        <f>SUBTOTAL(3,$B$7:B427)</f>
        <v>9</v>
      </c>
      <c r="B427" s="384" t="s">
        <v>1045</v>
      </c>
      <c r="C427" s="384" t="s">
        <v>1046</v>
      </c>
      <c r="D427" s="384" t="s">
        <v>260</v>
      </c>
      <c r="E427" s="453"/>
      <c r="F427" s="454">
        <v>12.5</v>
      </c>
      <c r="G427" s="454">
        <v>16.6</v>
      </c>
      <c r="H427" s="454">
        <f t="shared" si="12"/>
        <v>0</v>
      </c>
      <c r="I427" s="454">
        <f t="shared" si="13"/>
        <v>0</v>
      </c>
    </row>
    <row r="428" hidden="1" spans="1:9">
      <c r="A428" s="384">
        <f>SUBTOTAL(3,$B$7:B428)</f>
        <v>9</v>
      </c>
      <c r="B428" s="384" t="s">
        <v>1047</v>
      </c>
      <c r="C428" s="384" t="s">
        <v>1048</v>
      </c>
      <c r="D428" s="384" t="s">
        <v>260</v>
      </c>
      <c r="E428" s="453"/>
      <c r="F428" s="454">
        <v>13.4</v>
      </c>
      <c r="G428" s="454">
        <v>18.4</v>
      </c>
      <c r="H428" s="454">
        <f t="shared" si="12"/>
        <v>0</v>
      </c>
      <c r="I428" s="454">
        <f t="shared" si="13"/>
        <v>0</v>
      </c>
    </row>
    <row r="429" hidden="1" spans="1:9">
      <c r="A429" s="384">
        <f>SUBTOTAL(3,$B$7:B429)</f>
        <v>9</v>
      </c>
      <c r="B429" s="384" t="s">
        <v>1049</v>
      </c>
      <c r="C429" s="384" t="s">
        <v>1050</v>
      </c>
      <c r="D429" s="384" t="s">
        <v>260</v>
      </c>
      <c r="E429" s="453"/>
      <c r="F429" s="454">
        <v>11.9</v>
      </c>
      <c r="G429" s="454">
        <v>13.6</v>
      </c>
      <c r="H429" s="454">
        <f t="shared" si="12"/>
        <v>0</v>
      </c>
      <c r="I429" s="454">
        <f t="shared" si="13"/>
        <v>0</v>
      </c>
    </row>
    <row r="430" hidden="1" spans="1:9">
      <c r="A430" s="384">
        <f>SUBTOTAL(3,$B$7:B430)</f>
        <v>9</v>
      </c>
      <c r="B430" s="384" t="s">
        <v>1051</v>
      </c>
      <c r="C430" s="384" t="s">
        <v>1052</v>
      </c>
      <c r="D430" s="384" t="s">
        <v>260</v>
      </c>
      <c r="E430" s="453"/>
      <c r="F430" s="454">
        <v>12.8</v>
      </c>
      <c r="G430" s="454">
        <v>15.4</v>
      </c>
      <c r="H430" s="454">
        <f t="shared" si="12"/>
        <v>0</v>
      </c>
      <c r="I430" s="454">
        <f t="shared" si="13"/>
        <v>0</v>
      </c>
    </row>
    <row r="431" hidden="1" spans="1:9">
      <c r="A431" s="384">
        <f>SUBTOTAL(3,$B$7:B431)</f>
        <v>9</v>
      </c>
      <c r="B431" s="384" t="s">
        <v>1053</v>
      </c>
      <c r="C431" s="384" t="s">
        <v>1054</v>
      </c>
      <c r="D431" s="384" t="s">
        <v>260</v>
      </c>
      <c r="E431" s="453"/>
      <c r="F431" s="454">
        <v>13.7</v>
      </c>
      <c r="G431" s="454">
        <v>17.2</v>
      </c>
      <c r="H431" s="454">
        <f t="shared" si="12"/>
        <v>0</v>
      </c>
      <c r="I431" s="454">
        <f t="shared" si="13"/>
        <v>0</v>
      </c>
    </row>
    <row r="432" hidden="1" spans="1:9">
      <c r="A432" s="384">
        <f>SUBTOTAL(3,$B$7:B432)</f>
        <v>9</v>
      </c>
      <c r="B432" s="384" t="s">
        <v>1055</v>
      </c>
      <c r="C432" s="384" t="s">
        <v>1056</v>
      </c>
      <c r="D432" s="384" t="s">
        <v>260</v>
      </c>
      <c r="E432" s="453"/>
      <c r="F432" s="454">
        <v>14.6</v>
      </c>
      <c r="G432" s="454">
        <v>19</v>
      </c>
      <c r="H432" s="454">
        <f t="shared" si="12"/>
        <v>0</v>
      </c>
      <c r="I432" s="454">
        <f t="shared" si="13"/>
        <v>0</v>
      </c>
    </row>
    <row r="433" hidden="1" spans="1:9">
      <c r="A433" s="384">
        <f>SUBTOTAL(3,$B$7:B433)</f>
        <v>9</v>
      </c>
      <c r="B433" s="384" t="s">
        <v>1057</v>
      </c>
      <c r="C433" s="384" t="s">
        <v>1058</v>
      </c>
      <c r="D433" s="384" t="s">
        <v>260</v>
      </c>
      <c r="E433" s="453"/>
      <c r="F433" s="454">
        <v>15.5</v>
      </c>
      <c r="G433" s="454">
        <v>20.8</v>
      </c>
      <c r="H433" s="454">
        <f t="shared" si="12"/>
        <v>0</v>
      </c>
      <c r="I433" s="454">
        <f t="shared" si="13"/>
        <v>0</v>
      </c>
    </row>
    <row r="434" hidden="1" spans="1:9">
      <c r="A434" s="384">
        <f>SUBTOTAL(3,$B$7:B434)</f>
        <v>9</v>
      </c>
      <c r="B434" s="384" t="s">
        <v>1059</v>
      </c>
      <c r="C434" s="384" t="s">
        <v>1060</v>
      </c>
      <c r="D434" s="384" t="s">
        <v>260</v>
      </c>
      <c r="E434" s="453"/>
      <c r="F434" s="454">
        <v>9.05</v>
      </c>
      <c r="G434" s="454">
        <v>10.63</v>
      </c>
      <c r="H434" s="454">
        <f t="shared" si="12"/>
        <v>0</v>
      </c>
      <c r="I434" s="454">
        <f t="shared" si="13"/>
        <v>0</v>
      </c>
    </row>
    <row r="435" hidden="1" spans="1:9">
      <c r="A435" s="384">
        <f>SUBTOTAL(3,$B$7:B435)</f>
        <v>9</v>
      </c>
      <c r="B435" s="384" t="s">
        <v>1061</v>
      </c>
      <c r="C435" s="384" t="s">
        <v>1062</v>
      </c>
      <c r="D435" s="384" t="s">
        <v>260</v>
      </c>
      <c r="E435" s="453"/>
      <c r="F435" s="454">
        <v>11.84</v>
      </c>
      <c r="G435" s="454">
        <v>13.89</v>
      </c>
      <c r="H435" s="454">
        <f t="shared" si="12"/>
        <v>0</v>
      </c>
      <c r="I435" s="454">
        <f t="shared" si="13"/>
        <v>0</v>
      </c>
    </row>
    <row r="436" hidden="1" spans="1:9">
      <c r="A436" s="384">
        <f>SUBTOTAL(3,$B$7:B436)</f>
        <v>9</v>
      </c>
      <c r="B436" s="384" t="s">
        <v>1063</v>
      </c>
      <c r="C436" s="384" t="s">
        <v>1064</v>
      </c>
      <c r="D436" s="384" t="s">
        <v>260</v>
      </c>
      <c r="E436" s="453"/>
      <c r="F436" s="454">
        <v>13.58</v>
      </c>
      <c r="G436" s="454">
        <v>15.95</v>
      </c>
      <c r="H436" s="454">
        <f t="shared" si="12"/>
        <v>0</v>
      </c>
      <c r="I436" s="454">
        <f t="shared" si="13"/>
        <v>0</v>
      </c>
    </row>
    <row r="437" hidden="1" spans="1:9">
      <c r="A437" s="384">
        <f>SUBTOTAL(3,$B$7:B437)</f>
        <v>9</v>
      </c>
      <c r="B437" s="384" t="s">
        <v>1065</v>
      </c>
      <c r="C437" s="384" t="s">
        <v>1066</v>
      </c>
      <c r="D437" s="384" t="s">
        <v>260</v>
      </c>
      <c r="E437" s="453"/>
      <c r="F437" s="454">
        <v>14.59</v>
      </c>
      <c r="G437" s="454">
        <v>15.18</v>
      </c>
      <c r="H437" s="454">
        <f t="shared" si="12"/>
        <v>0</v>
      </c>
      <c r="I437" s="454">
        <f t="shared" si="13"/>
        <v>0</v>
      </c>
    </row>
    <row r="438" hidden="1" spans="1:9">
      <c r="A438" s="384">
        <f>SUBTOTAL(3,$B$7:B438)</f>
        <v>9</v>
      </c>
      <c r="B438" s="384" t="s">
        <v>1067</v>
      </c>
      <c r="C438" s="384" t="s">
        <v>1068</v>
      </c>
      <c r="D438" s="384" t="s">
        <v>260</v>
      </c>
      <c r="E438" s="453"/>
      <c r="F438" s="454">
        <v>17.48</v>
      </c>
      <c r="G438" s="454">
        <v>18.2</v>
      </c>
      <c r="H438" s="454">
        <f t="shared" si="12"/>
        <v>0</v>
      </c>
      <c r="I438" s="454">
        <f t="shared" si="13"/>
        <v>0</v>
      </c>
    </row>
    <row r="439" hidden="1" spans="1:9">
      <c r="A439" s="384">
        <f>SUBTOTAL(3,$B$7:B439)</f>
        <v>9</v>
      </c>
      <c r="B439" s="384" t="s">
        <v>1069</v>
      </c>
      <c r="C439" s="384" t="s">
        <v>1070</v>
      </c>
      <c r="D439" s="384" t="s">
        <v>305</v>
      </c>
      <c r="E439" s="455"/>
      <c r="F439" s="454">
        <v>0.25</v>
      </c>
      <c r="G439" s="454">
        <v>0.5</v>
      </c>
      <c r="H439" s="454">
        <f t="shared" si="12"/>
        <v>0</v>
      </c>
      <c r="I439" s="454">
        <f t="shared" si="13"/>
        <v>0</v>
      </c>
    </row>
    <row r="440" hidden="1" spans="1:9">
      <c r="A440" s="384">
        <f>SUBTOTAL(3,$B$7:B440)</f>
        <v>9</v>
      </c>
      <c r="B440" s="384" t="s">
        <v>1071</v>
      </c>
      <c r="C440" s="384" t="s">
        <v>1072</v>
      </c>
      <c r="D440" s="384" t="s">
        <v>305</v>
      </c>
      <c r="E440" s="453"/>
      <c r="F440" s="454">
        <v>0.38</v>
      </c>
      <c r="G440" s="454">
        <v>1</v>
      </c>
      <c r="H440" s="454">
        <f t="shared" si="12"/>
        <v>0</v>
      </c>
      <c r="I440" s="454">
        <f t="shared" si="13"/>
        <v>0</v>
      </c>
    </row>
    <row r="441" hidden="1" spans="1:9">
      <c r="A441" s="384">
        <f>SUBTOTAL(3,$B$7:B441)</f>
        <v>9</v>
      </c>
      <c r="B441" s="384" t="s">
        <v>1073</v>
      </c>
      <c r="C441" s="384" t="s">
        <v>1074</v>
      </c>
      <c r="D441" s="384" t="s">
        <v>305</v>
      </c>
      <c r="E441" s="453"/>
      <c r="F441" s="454">
        <v>0.13</v>
      </c>
      <c r="G441" s="454">
        <v>0.25</v>
      </c>
      <c r="H441" s="454">
        <f t="shared" si="12"/>
        <v>0</v>
      </c>
      <c r="I441" s="454">
        <f t="shared" si="13"/>
        <v>0</v>
      </c>
    </row>
    <row r="442" hidden="1" spans="1:9">
      <c r="A442" s="384">
        <f>SUBTOTAL(3,$B$7:B442)</f>
        <v>9</v>
      </c>
      <c r="B442" s="384" t="s">
        <v>1075</v>
      </c>
      <c r="C442" s="384" t="s">
        <v>1076</v>
      </c>
      <c r="D442" s="384" t="s">
        <v>316</v>
      </c>
      <c r="E442" s="455"/>
      <c r="F442" s="454">
        <v>4</v>
      </c>
      <c r="G442" s="454">
        <v>5.57</v>
      </c>
      <c r="H442" s="454">
        <f t="shared" si="12"/>
        <v>0</v>
      </c>
      <c r="I442" s="454">
        <f t="shared" si="13"/>
        <v>0</v>
      </c>
    </row>
    <row r="443" hidden="1" spans="1:9">
      <c r="A443" s="384">
        <f>SUBTOTAL(3,$B$7:B443)</f>
        <v>9</v>
      </c>
      <c r="B443" s="384" t="s">
        <v>1077</v>
      </c>
      <c r="C443" s="384" t="s">
        <v>1078</v>
      </c>
      <c r="D443" s="384" t="s">
        <v>316</v>
      </c>
      <c r="E443" s="455"/>
      <c r="F443" s="454">
        <v>5.2</v>
      </c>
      <c r="G443" s="454">
        <v>8.13</v>
      </c>
      <c r="H443" s="454">
        <f t="shared" si="12"/>
        <v>0</v>
      </c>
      <c r="I443" s="454">
        <f t="shared" si="13"/>
        <v>0</v>
      </c>
    </row>
    <row r="444" hidden="1" spans="1:9">
      <c r="A444" s="384">
        <f>SUBTOTAL(3,$B$7:B444)</f>
        <v>9</v>
      </c>
      <c r="B444" s="384" t="s">
        <v>1079</v>
      </c>
      <c r="C444" s="384" t="s">
        <v>1080</v>
      </c>
      <c r="D444" s="384" t="s">
        <v>316</v>
      </c>
      <c r="E444" s="455"/>
      <c r="F444" s="454">
        <v>6.17</v>
      </c>
      <c r="G444" s="454">
        <v>10.54</v>
      </c>
      <c r="H444" s="454">
        <f t="shared" si="12"/>
        <v>0</v>
      </c>
      <c r="I444" s="454">
        <f t="shared" si="13"/>
        <v>0</v>
      </c>
    </row>
    <row r="445" hidden="1" spans="1:9">
      <c r="A445" s="384">
        <f>SUBTOTAL(3,$B$7:B445)</f>
        <v>9</v>
      </c>
      <c r="B445" s="384" t="s">
        <v>1081</v>
      </c>
      <c r="C445" s="384" t="s">
        <v>1082</v>
      </c>
      <c r="D445" s="384" t="s">
        <v>316</v>
      </c>
      <c r="E445" s="455"/>
      <c r="F445" s="454">
        <v>7.13</v>
      </c>
      <c r="G445" s="454">
        <v>12.96</v>
      </c>
      <c r="H445" s="454">
        <f t="shared" si="12"/>
        <v>0</v>
      </c>
      <c r="I445" s="454">
        <f t="shared" si="13"/>
        <v>0</v>
      </c>
    </row>
    <row r="446" hidden="1" spans="1:9">
      <c r="A446" s="384">
        <f>SUBTOTAL(3,$B$7:B446)</f>
        <v>9</v>
      </c>
      <c r="B446" s="384" t="s">
        <v>1083</v>
      </c>
      <c r="C446" s="384" t="s">
        <v>1084</v>
      </c>
      <c r="D446" s="384" t="s">
        <v>316</v>
      </c>
      <c r="E446" s="455"/>
      <c r="F446" s="454">
        <v>8.1</v>
      </c>
      <c r="G446" s="454">
        <v>15.37</v>
      </c>
      <c r="H446" s="454">
        <f t="shared" si="12"/>
        <v>0</v>
      </c>
      <c r="I446" s="454">
        <f t="shared" si="13"/>
        <v>0</v>
      </c>
    </row>
    <row r="447" hidden="1" spans="1:9">
      <c r="A447" s="384">
        <f>SUBTOTAL(3,$B$7:B447)</f>
        <v>9</v>
      </c>
      <c r="B447" s="384" t="s">
        <v>1085</v>
      </c>
      <c r="C447" s="384" t="s">
        <v>1086</v>
      </c>
      <c r="D447" s="384" t="s">
        <v>316</v>
      </c>
      <c r="E447" s="455"/>
      <c r="F447" s="454">
        <v>3.63</v>
      </c>
      <c r="G447" s="454">
        <v>5.15</v>
      </c>
      <c r="H447" s="454">
        <f t="shared" si="12"/>
        <v>0</v>
      </c>
      <c r="I447" s="454">
        <f t="shared" si="13"/>
        <v>0</v>
      </c>
    </row>
    <row r="448" hidden="1" spans="1:9">
      <c r="A448" s="384">
        <f>SUBTOTAL(3,$B$7:B448)</f>
        <v>9</v>
      </c>
      <c r="B448" s="384" t="s">
        <v>1087</v>
      </c>
      <c r="C448" s="384" t="s">
        <v>1088</v>
      </c>
      <c r="D448" s="384" t="s">
        <v>316</v>
      </c>
      <c r="E448" s="455"/>
      <c r="F448" s="454">
        <v>6.53</v>
      </c>
      <c r="G448" s="454">
        <v>9.27</v>
      </c>
      <c r="H448" s="454">
        <f t="shared" si="12"/>
        <v>0</v>
      </c>
      <c r="I448" s="454">
        <f t="shared" si="13"/>
        <v>0</v>
      </c>
    </row>
    <row r="449" spans="1:9">
      <c r="A449" s="384">
        <f>SUBTOTAL(3,$B$7:B449)</f>
        <v>10</v>
      </c>
      <c r="B449" s="384" t="s">
        <v>1089</v>
      </c>
      <c r="C449" s="384" t="s">
        <v>1090</v>
      </c>
      <c r="D449" s="384" t="s">
        <v>260</v>
      </c>
      <c r="E449" s="455">
        <f>(Sheet1!E4+Sheet1!E5)/1000</f>
        <v>0.18</v>
      </c>
      <c r="F449" s="454">
        <v>5.5</v>
      </c>
      <c r="G449" s="454">
        <v>10.94</v>
      </c>
      <c r="H449" s="454">
        <f t="shared" si="12"/>
        <v>0.99</v>
      </c>
      <c r="I449" s="454">
        <f t="shared" si="13"/>
        <v>1.9692</v>
      </c>
    </row>
    <row r="450" spans="1:9">
      <c r="A450" s="384">
        <f>SUBTOTAL(3,$B$7:B450)</f>
        <v>11</v>
      </c>
      <c r="B450" s="384" t="s">
        <v>1091</v>
      </c>
      <c r="C450" s="384" t="s">
        <v>1092</v>
      </c>
      <c r="D450" s="384" t="s">
        <v>260</v>
      </c>
      <c r="E450" s="455">
        <f>Sheet1!E6/1000</f>
        <v>0.405</v>
      </c>
      <c r="F450" s="454">
        <v>6.83</v>
      </c>
      <c r="G450" s="454">
        <v>13.08</v>
      </c>
      <c r="H450" s="454">
        <f t="shared" si="12"/>
        <v>2.76615</v>
      </c>
      <c r="I450" s="454">
        <f t="shared" si="13"/>
        <v>5.2974</v>
      </c>
    </row>
    <row r="451" spans="1:9">
      <c r="A451" s="384">
        <f>SUBTOTAL(3,$B$7:B451)</f>
        <v>12</v>
      </c>
      <c r="B451" s="384" t="s">
        <v>1093</v>
      </c>
      <c r="C451" s="384" t="s">
        <v>1094</v>
      </c>
      <c r="D451" s="384" t="s">
        <v>260</v>
      </c>
      <c r="E451" s="455">
        <f>Sheet1!E8/1000</f>
        <v>0.27</v>
      </c>
      <c r="F451" s="454">
        <v>8.02</v>
      </c>
      <c r="G451" s="454">
        <v>15.35</v>
      </c>
      <c r="H451" s="454">
        <f t="shared" si="12"/>
        <v>2.1654</v>
      </c>
      <c r="I451" s="454">
        <f t="shared" si="13"/>
        <v>4.1445</v>
      </c>
    </row>
    <row r="452" hidden="1" spans="1:9">
      <c r="A452" s="384">
        <f>SUBTOTAL(3,$B$7:B452)</f>
        <v>12</v>
      </c>
      <c r="B452" s="384" t="s">
        <v>1095</v>
      </c>
      <c r="C452" s="384" t="s">
        <v>1096</v>
      </c>
      <c r="D452" s="384" t="s">
        <v>260</v>
      </c>
      <c r="E452" s="458"/>
      <c r="F452" s="454">
        <v>9.02</v>
      </c>
      <c r="G452" s="454">
        <v>17.62</v>
      </c>
      <c r="H452" s="454">
        <f t="shared" si="12"/>
        <v>0</v>
      </c>
      <c r="I452" s="454">
        <f t="shared" si="13"/>
        <v>0</v>
      </c>
    </row>
    <row r="453" hidden="1" spans="1:9">
      <c r="A453" s="384">
        <f>SUBTOTAL(3,$B$7:B453)</f>
        <v>12</v>
      </c>
      <c r="B453" s="384" t="s">
        <v>1097</v>
      </c>
      <c r="C453" s="384" t="s">
        <v>1098</v>
      </c>
      <c r="D453" s="384" t="s">
        <v>260</v>
      </c>
      <c r="E453" s="455"/>
      <c r="F453" s="454">
        <v>10.4</v>
      </c>
      <c r="G453" s="454">
        <v>19.87</v>
      </c>
      <c r="H453" s="454">
        <f t="shared" si="12"/>
        <v>0</v>
      </c>
      <c r="I453" s="454">
        <f t="shared" si="13"/>
        <v>0</v>
      </c>
    </row>
    <row r="454" hidden="1" spans="1:9">
      <c r="A454" s="384">
        <f>SUBTOTAL(3,$B$7:B454)</f>
        <v>12</v>
      </c>
      <c r="B454" s="384" t="s">
        <v>1099</v>
      </c>
      <c r="C454" s="384" t="s">
        <v>1100</v>
      </c>
      <c r="D454" s="384" t="s">
        <v>260</v>
      </c>
      <c r="E454" s="455"/>
      <c r="F454" s="454">
        <v>11.44</v>
      </c>
      <c r="G454" s="454">
        <v>21.86</v>
      </c>
      <c r="H454" s="454">
        <f t="shared" si="12"/>
        <v>0</v>
      </c>
      <c r="I454" s="454">
        <f t="shared" si="13"/>
        <v>0</v>
      </c>
    </row>
    <row r="455" hidden="1" spans="1:9">
      <c r="A455" s="384">
        <f>SUBTOTAL(3,$B$7:B455)</f>
        <v>12</v>
      </c>
      <c r="B455" s="384" t="s">
        <v>1101</v>
      </c>
      <c r="C455" s="384" t="s">
        <v>1102</v>
      </c>
      <c r="D455" s="384" t="s">
        <v>260</v>
      </c>
      <c r="E455" s="453"/>
      <c r="F455" s="454">
        <v>14.82</v>
      </c>
      <c r="G455" s="454">
        <v>28.41</v>
      </c>
      <c r="H455" s="454">
        <f t="shared" si="12"/>
        <v>0</v>
      </c>
      <c r="I455" s="454">
        <f t="shared" si="13"/>
        <v>0</v>
      </c>
    </row>
    <row r="456" hidden="1" spans="1:9">
      <c r="A456" s="384">
        <f>SUBTOTAL(3,$B$7:B456)</f>
        <v>12</v>
      </c>
      <c r="B456" s="384" t="s">
        <v>1103</v>
      </c>
      <c r="C456" s="384" t="s">
        <v>1104</v>
      </c>
      <c r="D456" s="384" t="s">
        <v>260</v>
      </c>
      <c r="E456" s="453"/>
      <c r="F456" s="454">
        <v>19.33</v>
      </c>
      <c r="G456" s="454">
        <v>36.43</v>
      </c>
      <c r="H456" s="454">
        <f t="shared" ref="H456:H519" si="14">E456*F456</f>
        <v>0</v>
      </c>
      <c r="I456" s="454">
        <f t="shared" ref="I456:I519" si="15">E456*G456</f>
        <v>0</v>
      </c>
    </row>
    <row r="457" hidden="1" spans="1:9">
      <c r="A457" s="384">
        <f>SUBTOTAL(3,$B$7:B457)</f>
        <v>12</v>
      </c>
      <c r="B457" s="384" t="s">
        <v>1105</v>
      </c>
      <c r="C457" s="384" t="s">
        <v>1106</v>
      </c>
      <c r="D457" s="384" t="s">
        <v>260</v>
      </c>
      <c r="E457" s="453"/>
      <c r="F457" s="454">
        <v>11.76</v>
      </c>
      <c r="G457" s="454">
        <v>20.03</v>
      </c>
      <c r="H457" s="454">
        <f t="shared" si="14"/>
        <v>0</v>
      </c>
      <c r="I457" s="454">
        <f t="shared" si="15"/>
        <v>0</v>
      </c>
    </row>
    <row r="458" hidden="1" spans="1:9">
      <c r="A458" s="384">
        <f>SUBTOTAL(3,$B$7:B458)</f>
        <v>12</v>
      </c>
      <c r="B458" s="384" t="s">
        <v>1107</v>
      </c>
      <c r="C458" s="384" t="s">
        <v>1108</v>
      </c>
      <c r="D458" s="384" t="s">
        <v>260</v>
      </c>
      <c r="E458" s="453"/>
      <c r="F458" s="454">
        <v>13.94</v>
      </c>
      <c r="G458" s="454">
        <v>23.74</v>
      </c>
      <c r="H458" s="454">
        <f t="shared" si="14"/>
        <v>0</v>
      </c>
      <c r="I458" s="454">
        <f t="shared" si="15"/>
        <v>0</v>
      </c>
    </row>
    <row r="459" hidden="1" spans="1:9">
      <c r="A459" s="384">
        <f>SUBTOTAL(3,$B$7:B459)</f>
        <v>12</v>
      </c>
      <c r="B459" s="384" t="s">
        <v>1109</v>
      </c>
      <c r="C459" s="384" t="s">
        <v>1110</v>
      </c>
      <c r="D459" s="384" t="s">
        <v>260</v>
      </c>
      <c r="E459" s="453"/>
      <c r="F459" s="454">
        <v>17.79</v>
      </c>
      <c r="G459" s="454">
        <v>30.26</v>
      </c>
      <c r="H459" s="454">
        <f t="shared" si="14"/>
        <v>0</v>
      </c>
      <c r="I459" s="454">
        <f t="shared" si="15"/>
        <v>0</v>
      </c>
    </row>
    <row r="460" hidden="1" spans="1:9">
      <c r="A460" s="384">
        <f>SUBTOTAL(3,$B$7:B460)</f>
        <v>12</v>
      </c>
      <c r="B460" s="384" t="s">
        <v>1111</v>
      </c>
      <c r="C460" s="384" t="s">
        <v>1112</v>
      </c>
      <c r="D460" s="384" t="s">
        <v>260</v>
      </c>
      <c r="E460" s="453"/>
      <c r="F460" s="454">
        <v>21.63</v>
      </c>
      <c r="G460" s="454">
        <v>36.83</v>
      </c>
      <c r="H460" s="454">
        <f t="shared" si="14"/>
        <v>0</v>
      </c>
      <c r="I460" s="454">
        <f t="shared" si="15"/>
        <v>0</v>
      </c>
    </row>
    <row r="461" hidden="1" spans="1:9">
      <c r="A461" s="384">
        <f>SUBTOTAL(3,$B$7:B461)</f>
        <v>12</v>
      </c>
      <c r="B461" s="384" t="s">
        <v>1113</v>
      </c>
      <c r="C461" s="384" t="s">
        <v>1114</v>
      </c>
      <c r="D461" s="384" t="s">
        <v>260</v>
      </c>
      <c r="E461" s="453"/>
      <c r="F461" s="454">
        <v>24.48</v>
      </c>
      <c r="G461" s="454">
        <v>41.67</v>
      </c>
      <c r="H461" s="454">
        <f t="shared" si="14"/>
        <v>0</v>
      </c>
      <c r="I461" s="454">
        <f t="shared" si="15"/>
        <v>0</v>
      </c>
    </row>
    <row r="462" hidden="1" spans="1:9">
      <c r="A462" s="384">
        <f>SUBTOTAL(3,$B$7:B462)</f>
        <v>12</v>
      </c>
      <c r="B462" s="384" t="s">
        <v>1115</v>
      </c>
      <c r="C462" s="384" t="s">
        <v>1116</v>
      </c>
      <c r="D462" s="384" t="s">
        <v>260</v>
      </c>
      <c r="E462" s="453"/>
      <c r="F462" s="454">
        <v>28.84</v>
      </c>
      <c r="G462" s="454">
        <v>49.11</v>
      </c>
      <c r="H462" s="454">
        <f t="shared" si="14"/>
        <v>0</v>
      </c>
      <c r="I462" s="454">
        <f t="shared" si="15"/>
        <v>0</v>
      </c>
    </row>
    <row r="463" hidden="1" spans="1:9">
      <c r="A463" s="384">
        <f>SUBTOTAL(3,$B$7:B463)</f>
        <v>12</v>
      </c>
      <c r="B463" s="384" t="s">
        <v>1117</v>
      </c>
      <c r="C463" s="384" t="s">
        <v>1118</v>
      </c>
      <c r="D463" s="384" t="s">
        <v>260</v>
      </c>
      <c r="E463" s="453"/>
      <c r="F463" s="454">
        <v>34.81</v>
      </c>
      <c r="G463" s="454">
        <v>59.28</v>
      </c>
      <c r="H463" s="454">
        <f t="shared" si="14"/>
        <v>0</v>
      </c>
      <c r="I463" s="454">
        <f t="shared" si="15"/>
        <v>0</v>
      </c>
    </row>
    <row r="464" hidden="1" spans="1:9">
      <c r="A464" s="384">
        <f>SUBTOTAL(3,$B$7:B464)</f>
        <v>12</v>
      </c>
      <c r="B464" s="384" t="s">
        <v>1119</v>
      </c>
      <c r="C464" s="384" t="s">
        <v>1120</v>
      </c>
      <c r="D464" s="384" t="s">
        <v>260</v>
      </c>
      <c r="E464" s="453"/>
      <c r="F464" s="454">
        <v>9.2</v>
      </c>
      <c r="G464" s="454">
        <v>15.67</v>
      </c>
      <c r="H464" s="454">
        <f t="shared" si="14"/>
        <v>0</v>
      </c>
      <c r="I464" s="454">
        <f t="shared" si="15"/>
        <v>0</v>
      </c>
    </row>
    <row r="465" hidden="1" spans="1:9">
      <c r="A465" s="384">
        <f>SUBTOTAL(3,$B$7:B465)</f>
        <v>12</v>
      </c>
      <c r="B465" s="384" t="s">
        <v>1121</v>
      </c>
      <c r="C465" s="384" t="s">
        <v>1122</v>
      </c>
      <c r="D465" s="384" t="s">
        <v>260</v>
      </c>
      <c r="E465" s="453"/>
      <c r="F465" s="454">
        <v>10.51</v>
      </c>
      <c r="G465" s="454">
        <v>17.89</v>
      </c>
      <c r="H465" s="454">
        <f t="shared" si="14"/>
        <v>0</v>
      </c>
      <c r="I465" s="454">
        <f t="shared" si="15"/>
        <v>0</v>
      </c>
    </row>
    <row r="466" hidden="1" spans="1:9">
      <c r="A466" s="384">
        <f>SUBTOTAL(3,$B$7:B466)</f>
        <v>12</v>
      </c>
      <c r="B466" s="384" t="s">
        <v>1123</v>
      </c>
      <c r="C466" s="384" t="s">
        <v>1124</v>
      </c>
      <c r="D466" s="384" t="s">
        <v>260</v>
      </c>
      <c r="E466" s="453"/>
      <c r="F466" s="454">
        <v>13.33</v>
      </c>
      <c r="G466" s="454">
        <v>22.71</v>
      </c>
      <c r="H466" s="454">
        <f t="shared" si="14"/>
        <v>0</v>
      </c>
      <c r="I466" s="454">
        <f t="shared" si="15"/>
        <v>0</v>
      </c>
    </row>
    <row r="467" hidden="1" spans="1:9">
      <c r="A467" s="384">
        <f>SUBTOTAL(3,$B$7:B467)</f>
        <v>12</v>
      </c>
      <c r="B467" s="384" t="s">
        <v>1125</v>
      </c>
      <c r="C467" s="384" t="s">
        <v>1126</v>
      </c>
      <c r="D467" s="384" t="s">
        <v>260</v>
      </c>
      <c r="E467" s="453"/>
      <c r="F467" s="454">
        <v>16.08</v>
      </c>
      <c r="G467" s="454">
        <v>27.39</v>
      </c>
      <c r="H467" s="454">
        <f t="shared" si="14"/>
        <v>0</v>
      </c>
      <c r="I467" s="454">
        <f t="shared" si="15"/>
        <v>0</v>
      </c>
    </row>
    <row r="468" hidden="1" spans="1:9">
      <c r="A468" s="384">
        <f>SUBTOTAL(3,$B$7:B468)</f>
        <v>12</v>
      </c>
      <c r="B468" s="384" t="s">
        <v>1127</v>
      </c>
      <c r="C468" s="384" t="s">
        <v>1128</v>
      </c>
      <c r="D468" s="384" t="s">
        <v>260</v>
      </c>
      <c r="E468" s="453"/>
      <c r="F468" s="454">
        <v>19.06</v>
      </c>
      <c r="G468" s="454">
        <v>32.46</v>
      </c>
      <c r="H468" s="454">
        <f t="shared" si="14"/>
        <v>0</v>
      </c>
      <c r="I468" s="454">
        <f t="shared" si="15"/>
        <v>0</v>
      </c>
    </row>
    <row r="469" hidden="1" spans="1:9">
      <c r="A469" s="384">
        <f>SUBTOTAL(3,$B$7:B469)</f>
        <v>12</v>
      </c>
      <c r="B469" s="384" t="s">
        <v>1129</v>
      </c>
      <c r="C469" s="384" t="s">
        <v>1130</v>
      </c>
      <c r="D469" s="384" t="s">
        <v>260</v>
      </c>
      <c r="E469" s="453"/>
      <c r="F469" s="454">
        <v>22.58</v>
      </c>
      <c r="G469" s="454">
        <v>38.45</v>
      </c>
      <c r="H469" s="454">
        <f t="shared" si="14"/>
        <v>0</v>
      </c>
      <c r="I469" s="454">
        <f t="shared" si="15"/>
        <v>0</v>
      </c>
    </row>
    <row r="470" hidden="1" spans="1:9">
      <c r="A470" s="384">
        <f>SUBTOTAL(3,$B$7:B470)</f>
        <v>12</v>
      </c>
      <c r="B470" s="384" t="s">
        <v>1131</v>
      </c>
      <c r="C470" s="384" t="s">
        <v>1132</v>
      </c>
      <c r="D470" s="384" t="s">
        <v>260</v>
      </c>
      <c r="E470" s="453"/>
      <c r="F470" s="454">
        <v>27.5</v>
      </c>
      <c r="G470" s="454">
        <v>46.82</v>
      </c>
      <c r="H470" s="454">
        <f t="shared" si="14"/>
        <v>0</v>
      </c>
      <c r="I470" s="454">
        <f t="shared" si="15"/>
        <v>0</v>
      </c>
    </row>
    <row r="471" hidden="1" spans="1:9">
      <c r="A471" s="384">
        <f>SUBTOTAL(3,$B$7:B471)</f>
        <v>12</v>
      </c>
      <c r="B471" s="384" t="s">
        <v>1133</v>
      </c>
      <c r="C471" s="384" t="s">
        <v>1134</v>
      </c>
      <c r="D471" s="384" t="s">
        <v>418</v>
      </c>
      <c r="E471" s="453"/>
      <c r="F471" s="454">
        <v>0.36</v>
      </c>
      <c r="G471" s="454">
        <v>0.36</v>
      </c>
      <c r="H471" s="454">
        <f t="shared" si="14"/>
        <v>0</v>
      </c>
      <c r="I471" s="454">
        <f t="shared" si="15"/>
        <v>0</v>
      </c>
    </row>
    <row r="472" hidden="1" spans="1:9">
      <c r="A472" s="384">
        <f>SUBTOTAL(3,$B$7:B472)</f>
        <v>12</v>
      </c>
      <c r="B472" s="384" t="s">
        <v>1135</v>
      </c>
      <c r="C472" s="384" t="s">
        <v>1136</v>
      </c>
      <c r="D472" s="384" t="s">
        <v>418</v>
      </c>
      <c r="E472" s="453"/>
      <c r="F472" s="454">
        <v>0.54</v>
      </c>
      <c r="G472" s="454">
        <v>0.54</v>
      </c>
      <c r="H472" s="454">
        <f t="shared" si="14"/>
        <v>0</v>
      </c>
      <c r="I472" s="454">
        <f t="shared" si="15"/>
        <v>0</v>
      </c>
    </row>
    <row r="473" hidden="1" spans="1:9">
      <c r="A473" s="384">
        <f>SUBTOTAL(3,$B$7:B473)</f>
        <v>12</v>
      </c>
      <c r="B473" s="384" t="s">
        <v>1137</v>
      </c>
      <c r="C473" s="384" t="s">
        <v>1138</v>
      </c>
      <c r="D473" s="384" t="s">
        <v>418</v>
      </c>
      <c r="E473" s="453"/>
      <c r="F473" s="454">
        <v>0.6</v>
      </c>
      <c r="G473" s="454">
        <v>0.6</v>
      </c>
      <c r="H473" s="454">
        <f t="shared" si="14"/>
        <v>0</v>
      </c>
      <c r="I473" s="454">
        <f t="shared" si="15"/>
        <v>0</v>
      </c>
    </row>
    <row r="474" hidden="1" spans="1:9">
      <c r="A474" s="384">
        <f>SUBTOTAL(3,$B$7:B474)</f>
        <v>12</v>
      </c>
      <c r="B474" s="384" t="s">
        <v>1139</v>
      </c>
      <c r="C474" s="384" t="s">
        <v>1140</v>
      </c>
      <c r="D474" s="384" t="s">
        <v>418</v>
      </c>
      <c r="E474" s="453"/>
      <c r="F474" s="454">
        <v>0.9</v>
      </c>
      <c r="G474" s="454">
        <v>0.9</v>
      </c>
      <c r="H474" s="454">
        <f t="shared" si="14"/>
        <v>0</v>
      </c>
      <c r="I474" s="454">
        <f t="shared" si="15"/>
        <v>0</v>
      </c>
    </row>
    <row r="475" hidden="1" spans="1:9">
      <c r="A475" s="384">
        <f>SUBTOTAL(3,$B$7:B475)</f>
        <v>12</v>
      </c>
      <c r="B475" s="384" t="s">
        <v>1141</v>
      </c>
      <c r="C475" s="384" t="s">
        <v>1142</v>
      </c>
      <c r="D475" s="384" t="s">
        <v>305</v>
      </c>
      <c r="E475" s="453"/>
      <c r="F475" s="454">
        <v>0.07</v>
      </c>
      <c r="G475" s="454">
        <v>0.06</v>
      </c>
      <c r="H475" s="454">
        <f t="shared" si="14"/>
        <v>0</v>
      </c>
      <c r="I475" s="454">
        <f t="shared" si="15"/>
        <v>0</v>
      </c>
    </row>
    <row r="476" hidden="1" spans="1:9">
      <c r="A476" s="384">
        <f>SUBTOTAL(3,$B$7:B476)</f>
        <v>12</v>
      </c>
      <c r="B476" s="384" t="s">
        <v>1143</v>
      </c>
      <c r="C476" s="384" t="s">
        <v>1144</v>
      </c>
      <c r="D476" s="384" t="s">
        <v>305</v>
      </c>
      <c r="E476" s="453"/>
      <c r="F476" s="454">
        <v>0.14</v>
      </c>
      <c r="G476" s="454">
        <v>0.13</v>
      </c>
      <c r="H476" s="454">
        <f t="shared" si="14"/>
        <v>0</v>
      </c>
      <c r="I476" s="454">
        <f t="shared" si="15"/>
        <v>0</v>
      </c>
    </row>
    <row r="477" hidden="1" spans="1:9">
      <c r="A477" s="384">
        <f>SUBTOTAL(3,$B$7:B477)</f>
        <v>12</v>
      </c>
      <c r="B477" s="384" t="s">
        <v>1145</v>
      </c>
      <c r="C477" s="384" t="s">
        <v>1146</v>
      </c>
      <c r="D477" s="384" t="s">
        <v>305</v>
      </c>
      <c r="E477" s="453"/>
      <c r="F477" s="454">
        <v>0.07</v>
      </c>
      <c r="G477" s="454">
        <v>0.06</v>
      </c>
      <c r="H477" s="454">
        <f t="shared" si="14"/>
        <v>0</v>
      </c>
      <c r="I477" s="454">
        <f t="shared" si="15"/>
        <v>0</v>
      </c>
    </row>
    <row r="478" hidden="1" spans="1:9">
      <c r="A478" s="384">
        <f>SUBTOTAL(3,$B$7:B478)</f>
        <v>12</v>
      </c>
      <c r="B478" s="384" t="s">
        <v>1147</v>
      </c>
      <c r="C478" s="384" t="s">
        <v>1148</v>
      </c>
      <c r="D478" s="384" t="s">
        <v>305</v>
      </c>
      <c r="E478" s="453"/>
      <c r="F478" s="454">
        <v>0.14</v>
      </c>
      <c r="G478" s="454">
        <v>0.13</v>
      </c>
      <c r="H478" s="454">
        <f t="shared" si="14"/>
        <v>0</v>
      </c>
      <c r="I478" s="454">
        <f t="shared" si="15"/>
        <v>0</v>
      </c>
    </row>
    <row r="479" hidden="1" spans="1:9">
      <c r="A479" s="384">
        <f>SUBTOTAL(3,$B$7:B479)</f>
        <v>12</v>
      </c>
      <c r="B479" s="384" t="s">
        <v>1149</v>
      </c>
      <c r="C479" s="384" t="s">
        <v>1150</v>
      </c>
      <c r="D479" s="384" t="s">
        <v>1151</v>
      </c>
      <c r="E479" s="453"/>
      <c r="F479" s="454">
        <v>0.3</v>
      </c>
      <c r="G479" s="454">
        <v>0.3</v>
      </c>
      <c r="H479" s="454">
        <f t="shared" si="14"/>
        <v>0</v>
      </c>
      <c r="I479" s="454">
        <f t="shared" si="15"/>
        <v>0</v>
      </c>
    </row>
    <row r="480" hidden="1" spans="1:9">
      <c r="A480" s="384">
        <f>SUBTOTAL(3,$B$7:B480)</f>
        <v>12</v>
      </c>
      <c r="B480" s="384" t="s">
        <v>1152</v>
      </c>
      <c r="C480" s="384" t="s">
        <v>1153</v>
      </c>
      <c r="D480" s="384" t="s">
        <v>1151</v>
      </c>
      <c r="E480" s="453"/>
      <c r="F480" s="454">
        <v>0.15</v>
      </c>
      <c r="G480" s="454">
        <v>0.15</v>
      </c>
      <c r="H480" s="454">
        <f t="shared" si="14"/>
        <v>0</v>
      </c>
      <c r="I480" s="454">
        <f t="shared" si="15"/>
        <v>0</v>
      </c>
    </row>
    <row r="481" spans="1:9">
      <c r="A481" s="384">
        <f>SUBTOTAL(3,$B$7:B481)</f>
        <v>13</v>
      </c>
      <c r="B481" s="384" t="s">
        <v>1154</v>
      </c>
      <c r="C481" s="384" t="s">
        <v>1155</v>
      </c>
      <c r="D481" s="384" t="s">
        <v>1151</v>
      </c>
      <c r="E481" s="455">
        <v>2</v>
      </c>
      <c r="F481" s="454">
        <v>0.2</v>
      </c>
      <c r="G481" s="454">
        <v>0.2</v>
      </c>
      <c r="H481" s="454">
        <f t="shared" si="14"/>
        <v>0.4</v>
      </c>
      <c r="I481" s="454">
        <f t="shared" si="15"/>
        <v>0.4</v>
      </c>
    </row>
    <row r="482" hidden="1" spans="1:9">
      <c r="A482" s="384">
        <f>SUBTOTAL(3,$B$7:B482)</f>
        <v>13</v>
      </c>
      <c r="B482" s="384" t="s">
        <v>1156</v>
      </c>
      <c r="C482" s="384" t="s">
        <v>1157</v>
      </c>
      <c r="D482" s="384" t="s">
        <v>1151</v>
      </c>
      <c r="E482" s="459"/>
      <c r="F482" s="454">
        <v>0.25</v>
      </c>
      <c r="G482" s="454">
        <v>0.25</v>
      </c>
      <c r="H482" s="454">
        <f t="shared" si="14"/>
        <v>0</v>
      </c>
      <c r="I482" s="454">
        <f t="shared" si="15"/>
        <v>0</v>
      </c>
    </row>
    <row r="483" hidden="1" spans="1:9">
      <c r="A483" s="384">
        <f>SUBTOTAL(3,$B$7:B483)</f>
        <v>13</v>
      </c>
      <c r="B483" s="384" t="s">
        <v>1158</v>
      </c>
      <c r="C483" s="384" t="s">
        <v>1159</v>
      </c>
      <c r="D483" s="384" t="s">
        <v>623</v>
      </c>
      <c r="E483" s="453"/>
      <c r="F483" s="454">
        <v>0.25</v>
      </c>
      <c r="G483" s="454">
        <v>0.25</v>
      </c>
      <c r="H483" s="454">
        <f t="shared" si="14"/>
        <v>0</v>
      </c>
      <c r="I483" s="454">
        <f t="shared" si="15"/>
        <v>0</v>
      </c>
    </row>
    <row r="484" hidden="1" spans="1:9">
      <c r="A484" s="384">
        <f>SUBTOTAL(3,$B$7:B484)</f>
        <v>13</v>
      </c>
      <c r="B484" s="384" t="s">
        <v>1160</v>
      </c>
      <c r="C484" s="384" t="s">
        <v>1161</v>
      </c>
      <c r="D484" s="384" t="s">
        <v>623</v>
      </c>
      <c r="E484" s="453"/>
      <c r="F484" s="454">
        <v>0.35</v>
      </c>
      <c r="G484" s="454">
        <v>0.35</v>
      </c>
      <c r="H484" s="454">
        <f t="shared" si="14"/>
        <v>0</v>
      </c>
      <c r="I484" s="454">
        <f t="shared" si="15"/>
        <v>0</v>
      </c>
    </row>
    <row r="485" hidden="1" spans="1:9">
      <c r="A485" s="384">
        <f>SUBTOTAL(3,$B$7:B485)</f>
        <v>13</v>
      </c>
      <c r="B485" s="384" t="s">
        <v>1162</v>
      </c>
      <c r="C485" s="384" t="s">
        <v>1163</v>
      </c>
      <c r="D485" s="384" t="s">
        <v>518</v>
      </c>
      <c r="E485" s="453"/>
      <c r="F485" s="454">
        <v>2.6</v>
      </c>
      <c r="G485" s="454">
        <v>2.6</v>
      </c>
      <c r="H485" s="454">
        <f t="shared" si="14"/>
        <v>0</v>
      </c>
      <c r="I485" s="454">
        <f t="shared" si="15"/>
        <v>0</v>
      </c>
    </row>
    <row r="486" hidden="1" spans="1:9">
      <c r="A486" s="384">
        <f>SUBTOTAL(3,$B$7:B486)</f>
        <v>13</v>
      </c>
      <c r="B486" s="384" t="s">
        <v>1164</v>
      </c>
      <c r="C486" s="384" t="s">
        <v>1165</v>
      </c>
      <c r="D486" s="384" t="s">
        <v>418</v>
      </c>
      <c r="E486" s="455"/>
      <c r="F486" s="454">
        <v>0.13</v>
      </c>
      <c r="G486" s="454">
        <v>0.13</v>
      </c>
      <c r="H486" s="454">
        <f t="shared" si="14"/>
        <v>0</v>
      </c>
      <c r="I486" s="454">
        <f t="shared" si="15"/>
        <v>0</v>
      </c>
    </row>
    <row r="487" hidden="1" spans="1:9">
      <c r="A487" s="384">
        <f>SUBTOTAL(3,$B$7:B487)</f>
        <v>13</v>
      </c>
      <c r="B487" s="384" t="s">
        <v>1166</v>
      </c>
      <c r="C487" s="384" t="s">
        <v>1167</v>
      </c>
      <c r="D487" s="384" t="s">
        <v>418</v>
      </c>
      <c r="E487" s="455"/>
      <c r="F487" s="454">
        <v>0.06</v>
      </c>
      <c r="G487" s="454">
        <v>0.06</v>
      </c>
      <c r="H487" s="454">
        <f t="shared" si="14"/>
        <v>0</v>
      </c>
      <c r="I487" s="454">
        <f t="shared" si="15"/>
        <v>0</v>
      </c>
    </row>
    <row r="488" spans="1:9">
      <c r="A488" s="384">
        <f>SUBTOTAL(3,$B$7:B488)</f>
        <v>14</v>
      </c>
      <c r="B488" s="384" t="s">
        <v>1168</v>
      </c>
      <c r="C488" s="384" t="s">
        <v>1169</v>
      </c>
      <c r="D488" s="384" t="s">
        <v>592</v>
      </c>
      <c r="E488" s="455">
        <v>38</v>
      </c>
      <c r="F488" s="454">
        <v>0.52</v>
      </c>
      <c r="G488" s="454">
        <v>0.52</v>
      </c>
      <c r="H488" s="454">
        <f t="shared" si="14"/>
        <v>19.76</v>
      </c>
      <c r="I488" s="454">
        <f t="shared" si="15"/>
        <v>19.76</v>
      </c>
    </row>
    <row r="489" hidden="1" spans="1:9">
      <c r="A489" s="384">
        <f>SUBTOTAL(3,$B$7:B489)</f>
        <v>14</v>
      </c>
      <c r="B489" s="384" t="s">
        <v>1170</v>
      </c>
      <c r="C489" s="384" t="s">
        <v>1171</v>
      </c>
      <c r="D489" s="384" t="s">
        <v>592</v>
      </c>
      <c r="E489" s="453"/>
      <c r="F489" s="454">
        <v>0.42</v>
      </c>
      <c r="G489" s="454">
        <v>0.42</v>
      </c>
      <c r="H489" s="454">
        <f t="shared" si="14"/>
        <v>0</v>
      </c>
      <c r="I489" s="454">
        <f t="shared" si="15"/>
        <v>0</v>
      </c>
    </row>
    <row r="490" hidden="1" spans="1:9">
      <c r="A490" s="384">
        <f>SUBTOTAL(3,$B$7:B490)</f>
        <v>14</v>
      </c>
      <c r="B490" s="384" t="s">
        <v>1172</v>
      </c>
      <c r="C490" s="384" t="s">
        <v>1173</v>
      </c>
      <c r="D490" s="384" t="s">
        <v>592</v>
      </c>
      <c r="E490" s="453"/>
      <c r="F490" s="454">
        <v>0.46</v>
      </c>
      <c r="G490" s="454">
        <v>0.46</v>
      </c>
      <c r="H490" s="454">
        <f t="shared" si="14"/>
        <v>0</v>
      </c>
      <c r="I490" s="454">
        <f t="shared" si="15"/>
        <v>0</v>
      </c>
    </row>
    <row r="491" hidden="1" spans="1:9">
      <c r="A491" s="384">
        <f>SUBTOTAL(3,$B$7:B491)</f>
        <v>14</v>
      </c>
      <c r="B491" s="384" t="s">
        <v>1174</v>
      </c>
      <c r="C491" s="384" t="s">
        <v>1175</v>
      </c>
      <c r="D491" s="384" t="s">
        <v>518</v>
      </c>
      <c r="E491" s="455"/>
      <c r="F491" s="454">
        <v>2.75</v>
      </c>
      <c r="G491" s="454">
        <v>2.75</v>
      </c>
      <c r="H491" s="454">
        <f>E491*F491*0.5</f>
        <v>0</v>
      </c>
      <c r="I491" s="454">
        <f>E491*G491*0.5</f>
        <v>0</v>
      </c>
    </row>
    <row r="492" hidden="1" spans="1:9">
      <c r="A492" s="384">
        <f>SUBTOTAL(3,$B$7:B492)</f>
        <v>14</v>
      </c>
      <c r="B492" s="384" t="s">
        <v>1176</v>
      </c>
      <c r="C492" s="384" t="s">
        <v>1177</v>
      </c>
      <c r="D492" s="384" t="s">
        <v>518</v>
      </c>
      <c r="E492" s="455"/>
      <c r="F492" s="454">
        <v>1.76</v>
      </c>
      <c r="G492" s="454">
        <v>1.76</v>
      </c>
      <c r="H492" s="454">
        <f t="shared" si="14"/>
        <v>0</v>
      </c>
      <c r="I492" s="454">
        <f t="shared" si="15"/>
        <v>0</v>
      </c>
    </row>
    <row r="493" hidden="1" spans="1:9">
      <c r="A493" s="384">
        <f>SUBTOTAL(3,$B$7:B493)</f>
        <v>14</v>
      </c>
      <c r="B493" s="384" t="s">
        <v>1178</v>
      </c>
      <c r="C493" s="384" t="s">
        <v>1179</v>
      </c>
      <c r="D493" s="384" t="s">
        <v>518</v>
      </c>
      <c r="E493" s="453"/>
      <c r="F493" s="454">
        <v>2.53</v>
      </c>
      <c r="G493" s="454">
        <v>2.53</v>
      </c>
      <c r="H493" s="454">
        <f t="shared" si="14"/>
        <v>0</v>
      </c>
      <c r="I493" s="454">
        <f t="shared" si="15"/>
        <v>0</v>
      </c>
    </row>
    <row r="494" hidden="1" spans="1:9">
      <c r="A494" s="384">
        <f>SUBTOTAL(3,$B$7:B494)</f>
        <v>14</v>
      </c>
      <c r="B494" s="384" t="s">
        <v>1180</v>
      </c>
      <c r="C494" s="384" t="s">
        <v>1181</v>
      </c>
      <c r="D494" s="384" t="s">
        <v>518</v>
      </c>
      <c r="E494" s="453"/>
      <c r="F494" s="454">
        <v>2</v>
      </c>
      <c r="G494" s="454">
        <v>2.5</v>
      </c>
      <c r="H494" s="454">
        <f t="shared" si="14"/>
        <v>0</v>
      </c>
      <c r="I494" s="454">
        <f t="shared" si="15"/>
        <v>0</v>
      </c>
    </row>
    <row r="495" hidden="1" spans="1:9">
      <c r="A495" s="384">
        <f>SUBTOTAL(3,$B$7:B495)</f>
        <v>14</v>
      </c>
      <c r="B495" s="384" t="s">
        <v>1182</v>
      </c>
      <c r="C495" s="384" t="s">
        <v>1183</v>
      </c>
      <c r="D495" s="384" t="s">
        <v>518</v>
      </c>
      <c r="E495" s="453"/>
      <c r="F495" s="454">
        <v>5.23</v>
      </c>
      <c r="G495" s="454">
        <v>5.23</v>
      </c>
      <c r="H495" s="454">
        <f t="shared" si="14"/>
        <v>0</v>
      </c>
      <c r="I495" s="454">
        <f t="shared" si="15"/>
        <v>0</v>
      </c>
    </row>
    <row r="496" hidden="1" spans="1:9">
      <c r="A496" s="384">
        <f>SUBTOTAL(3,$B$7:B496)</f>
        <v>14</v>
      </c>
      <c r="B496" s="384" t="s">
        <v>1184</v>
      </c>
      <c r="C496" s="384" t="s">
        <v>1185</v>
      </c>
      <c r="D496" s="384" t="s">
        <v>518</v>
      </c>
      <c r="E496" s="453"/>
      <c r="F496" s="454">
        <v>5.48</v>
      </c>
      <c r="G496" s="454">
        <v>5.48</v>
      </c>
      <c r="H496" s="454">
        <f t="shared" si="14"/>
        <v>0</v>
      </c>
      <c r="I496" s="454">
        <f t="shared" si="15"/>
        <v>0</v>
      </c>
    </row>
    <row r="497" hidden="1" spans="1:9">
      <c r="A497" s="384">
        <f>SUBTOTAL(3,$B$7:B497)</f>
        <v>14</v>
      </c>
      <c r="B497" s="384" t="s">
        <v>1186</v>
      </c>
      <c r="C497" s="384" t="s">
        <v>1187</v>
      </c>
      <c r="D497" s="384" t="s">
        <v>518</v>
      </c>
      <c r="E497" s="453"/>
      <c r="F497" s="454">
        <v>3.34</v>
      </c>
      <c r="G497" s="454">
        <v>3.34</v>
      </c>
      <c r="H497" s="454">
        <f t="shared" si="14"/>
        <v>0</v>
      </c>
      <c r="I497" s="454">
        <f t="shared" si="15"/>
        <v>0</v>
      </c>
    </row>
    <row r="498" hidden="1" spans="1:9">
      <c r="A498" s="384">
        <f>SUBTOTAL(3,$B$7:B498)</f>
        <v>14</v>
      </c>
      <c r="B498" s="384" t="s">
        <v>1188</v>
      </c>
      <c r="C498" s="384" t="s">
        <v>1189</v>
      </c>
      <c r="D498" s="384" t="s">
        <v>518</v>
      </c>
      <c r="E498" s="453"/>
      <c r="F498" s="454">
        <v>3.59</v>
      </c>
      <c r="G498" s="454">
        <v>3.59</v>
      </c>
      <c r="H498" s="454">
        <f t="shared" si="14"/>
        <v>0</v>
      </c>
      <c r="I498" s="454">
        <f t="shared" si="15"/>
        <v>0</v>
      </c>
    </row>
    <row r="499" hidden="1" spans="1:9">
      <c r="A499" s="384">
        <f>SUBTOTAL(3,$B$7:B499)</f>
        <v>14</v>
      </c>
      <c r="B499" s="384" t="s">
        <v>1190</v>
      </c>
      <c r="C499" s="384" t="s">
        <v>1191</v>
      </c>
      <c r="D499" s="384" t="s">
        <v>518</v>
      </c>
      <c r="E499" s="453"/>
      <c r="F499" s="454">
        <v>4.81</v>
      </c>
      <c r="G499" s="454">
        <v>4.81</v>
      </c>
      <c r="H499" s="454">
        <f t="shared" si="14"/>
        <v>0</v>
      </c>
      <c r="I499" s="454">
        <f t="shared" si="15"/>
        <v>0</v>
      </c>
    </row>
    <row r="500" hidden="1" spans="1:9">
      <c r="A500" s="384">
        <f>SUBTOTAL(3,$B$7:B500)</f>
        <v>14</v>
      </c>
      <c r="B500" s="384" t="s">
        <v>1192</v>
      </c>
      <c r="C500" s="384" t="s">
        <v>1193</v>
      </c>
      <c r="D500" s="384" t="s">
        <v>518</v>
      </c>
      <c r="E500" s="453"/>
      <c r="F500" s="454">
        <v>5.06</v>
      </c>
      <c r="G500" s="454">
        <v>5.06</v>
      </c>
      <c r="H500" s="454">
        <f t="shared" si="14"/>
        <v>0</v>
      </c>
      <c r="I500" s="454">
        <f t="shared" si="15"/>
        <v>0</v>
      </c>
    </row>
    <row r="501" hidden="1" spans="1:9">
      <c r="A501" s="384">
        <f>SUBTOTAL(3,$B$7:B501)</f>
        <v>14</v>
      </c>
      <c r="B501" s="384" t="s">
        <v>1194</v>
      </c>
      <c r="C501" s="384" t="s">
        <v>1195</v>
      </c>
      <c r="D501" s="384" t="s">
        <v>316</v>
      </c>
      <c r="E501" s="453"/>
      <c r="F501" s="454">
        <v>4.33</v>
      </c>
      <c r="G501" s="454">
        <v>0.64</v>
      </c>
      <c r="H501" s="454">
        <f t="shared" si="14"/>
        <v>0</v>
      </c>
      <c r="I501" s="454">
        <f t="shared" si="15"/>
        <v>0</v>
      </c>
    </row>
    <row r="502" hidden="1" spans="1:9">
      <c r="A502" s="384">
        <f>SUBTOTAL(3,$B$7:B502)</f>
        <v>14</v>
      </c>
      <c r="B502" s="384" t="s">
        <v>1196</v>
      </c>
      <c r="C502" s="384" t="s">
        <v>1197</v>
      </c>
      <c r="D502" s="384" t="s">
        <v>316</v>
      </c>
      <c r="E502" s="453"/>
      <c r="F502" s="454">
        <v>4.6</v>
      </c>
      <c r="G502" s="454">
        <v>1</v>
      </c>
      <c r="H502" s="454">
        <f t="shared" si="14"/>
        <v>0</v>
      </c>
      <c r="I502" s="454">
        <f t="shared" si="15"/>
        <v>0</v>
      </c>
    </row>
    <row r="503" hidden="1" spans="1:9">
      <c r="A503" s="384">
        <f>SUBTOTAL(3,$B$7:B503)</f>
        <v>14</v>
      </c>
      <c r="B503" s="384" t="s">
        <v>1198</v>
      </c>
      <c r="C503" s="384" t="s">
        <v>1199</v>
      </c>
      <c r="D503" s="384" t="s">
        <v>316</v>
      </c>
      <c r="E503" s="453"/>
      <c r="F503" s="454">
        <v>4.89</v>
      </c>
      <c r="G503" s="454">
        <v>1.86</v>
      </c>
      <c r="H503" s="454">
        <f t="shared" si="14"/>
        <v>0</v>
      </c>
      <c r="I503" s="454">
        <f t="shared" si="15"/>
        <v>0</v>
      </c>
    </row>
    <row r="504" hidden="1" spans="1:9">
      <c r="A504" s="384">
        <f>SUBTOTAL(3,$B$7:B504)</f>
        <v>14</v>
      </c>
      <c r="B504" s="384" t="s">
        <v>1200</v>
      </c>
      <c r="C504" s="384" t="s">
        <v>1201</v>
      </c>
      <c r="D504" s="384" t="s">
        <v>316</v>
      </c>
      <c r="E504" s="453"/>
      <c r="F504" s="454">
        <v>3.76</v>
      </c>
      <c r="G504" s="454">
        <v>0.56</v>
      </c>
      <c r="H504" s="454">
        <f t="shared" si="14"/>
        <v>0</v>
      </c>
      <c r="I504" s="454">
        <f t="shared" si="15"/>
        <v>0</v>
      </c>
    </row>
    <row r="505" hidden="1" spans="1:9">
      <c r="A505" s="384">
        <f>SUBTOTAL(3,$B$7:B505)</f>
        <v>14</v>
      </c>
      <c r="B505" s="384" t="s">
        <v>1202</v>
      </c>
      <c r="C505" s="384" t="s">
        <v>1203</v>
      </c>
      <c r="D505" s="384" t="s">
        <v>316</v>
      </c>
      <c r="E505" s="453"/>
      <c r="F505" s="454">
        <v>4</v>
      </c>
      <c r="G505" s="454">
        <v>0.87</v>
      </c>
      <c r="H505" s="454">
        <f t="shared" si="14"/>
        <v>0</v>
      </c>
      <c r="I505" s="454">
        <f t="shared" si="15"/>
        <v>0</v>
      </c>
    </row>
    <row r="506" hidden="1" spans="1:9">
      <c r="A506" s="384">
        <f>SUBTOTAL(3,$B$7:B506)</f>
        <v>14</v>
      </c>
      <c r="B506" s="384" t="s">
        <v>1204</v>
      </c>
      <c r="C506" s="384" t="s">
        <v>1205</v>
      </c>
      <c r="D506" s="384" t="s">
        <v>316</v>
      </c>
      <c r="E506" s="453"/>
      <c r="F506" s="454">
        <v>4.25</v>
      </c>
      <c r="G506" s="454">
        <v>1.62</v>
      </c>
      <c r="H506" s="454">
        <f t="shared" si="14"/>
        <v>0</v>
      </c>
      <c r="I506" s="454">
        <f t="shared" si="15"/>
        <v>0</v>
      </c>
    </row>
    <row r="507" hidden="1" spans="1:9">
      <c r="A507" s="384">
        <f>SUBTOTAL(3,$B$7:B507)</f>
        <v>14</v>
      </c>
      <c r="B507" s="384" t="s">
        <v>1206</v>
      </c>
      <c r="C507" s="384" t="s">
        <v>1207</v>
      </c>
      <c r="D507" s="384" t="s">
        <v>316</v>
      </c>
      <c r="E507" s="453"/>
      <c r="F507" s="454">
        <v>3.15</v>
      </c>
      <c r="G507" s="454">
        <v>4.56</v>
      </c>
      <c r="H507" s="454">
        <f t="shared" si="14"/>
        <v>0</v>
      </c>
      <c r="I507" s="454">
        <f t="shared" si="15"/>
        <v>0</v>
      </c>
    </row>
    <row r="508" hidden="1" spans="1:9">
      <c r="A508" s="384">
        <f>SUBTOTAL(3,$B$7:B508)</f>
        <v>14</v>
      </c>
      <c r="B508" s="384" t="s">
        <v>1208</v>
      </c>
      <c r="C508" s="384" t="s">
        <v>1209</v>
      </c>
      <c r="D508" s="384" t="s">
        <v>316</v>
      </c>
      <c r="E508" s="453"/>
      <c r="F508" s="454">
        <v>3.75</v>
      </c>
      <c r="G508" s="454">
        <v>5.18</v>
      </c>
      <c r="H508" s="454">
        <f t="shared" si="14"/>
        <v>0</v>
      </c>
      <c r="I508" s="454">
        <f t="shared" si="15"/>
        <v>0</v>
      </c>
    </row>
    <row r="509" hidden="1" spans="1:9">
      <c r="A509" s="384">
        <f>SUBTOTAL(3,$B$7:B509)</f>
        <v>14</v>
      </c>
      <c r="B509" s="384" t="s">
        <v>1210</v>
      </c>
      <c r="C509" s="384" t="s">
        <v>1211</v>
      </c>
      <c r="D509" s="384" t="s">
        <v>316</v>
      </c>
      <c r="E509" s="453"/>
      <c r="F509" s="454">
        <v>0.42</v>
      </c>
      <c r="G509" s="454">
        <v>0.78</v>
      </c>
      <c r="H509" s="454">
        <f t="shared" si="14"/>
        <v>0</v>
      </c>
      <c r="I509" s="454">
        <f t="shared" si="15"/>
        <v>0</v>
      </c>
    </row>
    <row r="510" hidden="1" spans="1:9">
      <c r="A510" s="384">
        <f>SUBTOTAL(3,$B$7:B510)</f>
        <v>14</v>
      </c>
      <c r="B510" s="384" t="s">
        <v>1212</v>
      </c>
      <c r="C510" s="384" t="s">
        <v>1213</v>
      </c>
      <c r="D510" s="384" t="s">
        <v>316</v>
      </c>
      <c r="E510" s="453"/>
      <c r="F510" s="454">
        <v>6.55</v>
      </c>
      <c r="G510" s="454">
        <v>7.5</v>
      </c>
      <c r="H510" s="454">
        <f t="shared" si="14"/>
        <v>0</v>
      </c>
      <c r="I510" s="454">
        <f t="shared" si="15"/>
        <v>0</v>
      </c>
    </row>
    <row r="511" hidden="1" spans="1:9">
      <c r="A511" s="384">
        <f>SUBTOTAL(3,$B$7:B511)</f>
        <v>14</v>
      </c>
      <c r="B511" s="384" t="s">
        <v>1214</v>
      </c>
      <c r="C511" s="384" t="s">
        <v>1215</v>
      </c>
      <c r="D511" s="384" t="s">
        <v>316</v>
      </c>
      <c r="E511" s="453"/>
      <c r="F511" s="454">
        <v>7.1</v>
      </c>
      <c r="G511" s="454">
        <v>8.22</v>
      </c>
      <c r="H511" s="454">
        <f t="shared" si="14"/>
        <v>0</v>
      </c>
      <c r="I511" s="454">
        <f t="shared" si="15"/>
        <v>0</v>
      </c>
    </row>
    <row r="512" hidden="1" spans="1:9">
      <c r="A512" s="384">
        <f>SUBTOTAL(3,$B$7:B512)</f>
        <v>14</v>
      </c>
      <c r="B512" s="384" t="s">
        <v>1216</v>
      </c>
      <c r="C512" s="384" t="s">
        <v>1217</v>
      </c>
      <c r="D512" s="384" t="s">
        <v>316</v>
      </c>
      <c r="E512" s="453"/>
      <c r="F512" s="454">
        <v>3.71</v>
      </c>
      <c r="G512" s="454">
        <v>12.87</v>
      </c>
      <c r="H512" s="454">
        <f t="shared" si="14"/>
        <v>0</v>
      </c>
      <c r="I512" s="454">
        <f t="shared" si="15"/>
        <v>0</v>
      </c>
    </row>
    <row r="513" hidden="1" spans="1:9">
      <c r="A513" s="384">
        <f>SUBTOTAL(3,$B$7:B513)</f>
        <v>14</v>
      </c>
      <c r="B513" s="384" t="s">
        <v>1218</v>
      </c>
      <c r="C513" s="384" t="s">
        <v>1219</v>
      </c>
      <c r="D513" s="384" t="s">
        <v>413</v>
      </c>
      <c r="E513" s="453"/>
      <c r="F513" s="454">
        <v>0.8</v>
      </c>
      <c r="G513" s="454">
        <v>1.6</v>
      </c>
      <c r="H513" s="454">
        <f t="shared" si="14"/>
        <v>0</v>
      </c>
      <c r="I513" s="454">
        <f t="shared" si="15"/>
        <v>0</v>
      </c>
    </row>
    <row r="514" hidden="1" spans="1:9">
      <c r="A514" s="384">
        <f>SUBTOTAL(3,$B$7:B514)</f>
        <v>14</v>
      </c>
      <c r="B514" s="384" t="s">
        <v>1220</v>
      </c>
      <c r="C514" s="384" t="s">
        <v>1221</v>
      </c>
      <c r="D514" s="384" t="s">
        <v>418</v>
      </c>
      <c r="E514" s="453"/>
      <c r="F514" s="454">
        <v>0.3</v>
      </c>
      <c r="G514" s="454">
        <v>0.6</v>
      </c>
      <c r="H514" s="454">
        <f t="shared" si="14"/>
        <v>0</v>
      </c>
      <c r="I514" s="454">
        <f t="shared" si="15"/>
        <v>0</v>
      </c>
    </row>
    <row r="515" hidden="1" spans="1:9">
      <c r="A515" s="384">
        <f>SUBTOTAL(3,$B$7:B515)</f>
        <v>14</v>
      </c>
      <c r="B515" s="384" t="s">
        <v>1222</v>
      </c>
      <c r="C515" s="384" t="s">
        <v>1223</v>
      </c>
      <c r="D515" s="384" t="s">
        <v>1151</v>
      </c>
      <c r="E515" s="453"/>
      <c r="F515" s="454">
        <v>1.1</v>
      </c>
      <c r="G515" s="454">
        <v>0.55</v>
      </c>
      <c r="H515" s="454">
        <f t="shared" si="14"/>
        <v>0</v>
      </c>
      <c r="I515" s="454">
        <f t="shared" si="15"/>
        <v>0</v>
      </c>
    </row>
    <row r="516" hidden="1" spans="1:9">
      <c r="A516" s="384">
        <f>SUBTOTAL(3,$B$7:B516)</f>
        <v>14</v>
      </c>
      <c r="B516" s="384" t="s">
        <v>1224</v>
      </c>
      <c r="C516" s="384" t="s">
        <v>1225</v>
      </c>
      <c r="D516" s="384" t="s">
        <v>418</v>
      </c>
      <c r="E516" s="453"/>
      <c r="F516" s="454">
        <v>5.95</v>
      </c>
      <c r="G516" s="454">
        <v>5.29</v>
      </c>
      <c r="H516" s="454">
        <f t="shared" si="14"/>
        <v>0</v>
      </c>
      <c r="I516" s="454">
        <f t="shared" si="15"/>
        <v>0</v>
      </c>
    </row>
    <row r="517" hidden="1" spans="1:9">
      <c r="A517" s="384">
        <f>SUBTOTAL(3,$B$7:B517)</f>
        <v>14</v>
      </c>
      <c r="B517" s="384" t="s">
        <v>1226</v>
      </c>
      <c r="C517" s="384" t="s">
        <v>1227</v>
      </c>
      <c r="D517" s="384" t="s">
        <v>421</v>
      </c>
      <c r="E517" s="453"/>
      <c r="F517" s="454">
        <v>1.05</v>
      </c>
      <c r="G517" s="454">
        <v>0.95</v>
      </c>
      <c r="H517" s="454">
        <f t="shared" si="14"/>
        <v>0</v>
      </c>
      <c r="I517" s="454">
        <f t="shared" si="15"/>
        <v>0</v>
      </c>
    </row>
    <row r="518" hidden="1" spans="1:9">
      <c r="A518" s="384">
        <f>SUBTOTAL(3,$B$7:B518)</f>
        <v>14</v>
      </c>
      <c r="B518" s="384" t="s">
        <v>1228</v>
      </c>
      <c r="C518" s="384" t="s">
        <v>1229</v>
      </c>
      <c r="D518" s="384" t="s">
        <v>418</v>
      </c>
      <c r="E518" s="453"/>
      <c r="F518" s="454">
        <v>5.2</v>
      </c>
      <c r="G518" s="454">
        <v>4.75</v>
      </c>
      <c r="H518" s="454">
        <f t="shared" si="14"/>
        <v>0</v>
      </c>
      <c r="I518" s="454">
        <f t="shared" si="15"/>
        <v>0</v>
      </c>
    </row>
    <row r="519" hidden="1" spans="1:9">
      <c r="A519" s="384">
        <f>SUBTOTAL(3,$B$7:B519)</f>
        <v>14</v>
      </c>
      <c r="B519" s="384" t="s">
        <v>1230</v>
      </c>
      <c r="C519" s="384" t="s">
        <v>1231</v>
      </c>
      <c r="D519" s="384" t="s">
        <v>421</v>
      </c>
      <c r="E519" s="453"/>
      <c r="F519" s="454">
        <v>0.9</v>
      </c>
      <c r="G519" s="454">
        <v>0.85</v>
      </c>
      <c r="H519" s="454">
        <f t="shared" si="14"/>
        <v>0</v>
      </c>
      <c r="I519" s="454">
        <f t="shared" si="15"/>
        <v>0</v>
      </c>
    </row>
    <row r="520" hidden="1" spans="1:9">
      <c r="A520" s="384">
        <f>SUBTOTAL(3,$B$7:B520)</f>
        <v>14</v>
      </c>
      <c r="B520" s="384" t="s">
        <v>1232</v>
      </c>
      <c r="C520" s="384" t="s">
        <v>1233</v>
      </c>
      <c r="D520" s="384" t="s">
        <v>260</v>
      </c>
      <c r="E520" s="453"/>
      <c r="F520" s="454">
        <v>5.36</v>
      </c>
      <c r="G520" s="454">
        <v>1.27</v>
      </c>
      <c r="H520" s="454">
        <f t="shared" ref="H520:H583" si="16">E520*F520</f>
        <v>0</v>
      </c>
      <c r="I520" s="454">
        <f t="shared" ref="I520:I583" si="17">E520*G520</f>
        <v>0</v>
      </c>
    </row>
    <row r="521" hidden="1" spans="1:9">
      <c r="A521" s="384">
        <f>SUBTOTAL(3,$B$7:B521)</f>
        <v>14</v>
      </c>
      <c r="B521" s="384" t="s">
        <v>1234</v>
      </c>
      <c r="C521" s="384" t="s">
        <v>1235</v>
      </c>
      <c r="D521" s="384" t="s">
        <v>260</v>
      </c>
      <c r="E521" s="453"/>
      <c r="F521" s="454">
        <v>6.01</v>
      </c>
      <c r="G521" s="454">
        <v>1.43</v>
      </c>
      <c r="H521" s="454">
        <f t="shared" si="16"/>
        <v>0</v>
      </c>
      <c r="I521" s="454">
        <f t="shared" si="17"/>
        <v>0</v>
      </c>
    </row>
    <row r="522" hidden="1" spans="1:9">
      <c r="A522" s="384">
        <f>SUBTOTAL(3,$B$7:B522)</f>
        <v>14</v>
      </c>
      <c r="B522" s="384" t="s">
        <v>1236</v>
      </c>
      <c r="C522" s="384" t="s">
        <v>1237</v>
      </c>
      <c r="D522" s="384" t="s">
        <v>260</v>
      </c>
      <c r="E522" s="453"/>
      <c r="F522" s="454">
        <v>6.65</v>
      </c>
      <c r="G522" s="454">
        <v>1.58</v>
      </c>
      <c r="H522" s="454">
        <f t="shared" si="16"/>
        <v>0</v>
      </c>
      <c r="I522" s="454">
        <f t="shared" si="17"/>
        <v>0</v>
      </c>
    </row>
    <row r="523" hidden="1" spans="1:9">
      <c r="A523" s="384">
        <f>SUBTOTAL(3,$B$7:B523)</f>
        <v>14</v>
      </c>
      <c r="B523" s="384" t="s">
        <v>1238</v>
      </c>
      <c r="C523" s="384" t="s">
        <v>1239</v>
      </c>
      <c r="D523" s="384" t="s">
        <v>260</v>
      </c>
      <c r="E523" s="453"/>
      <c r="F523" s="454">
        <v>7.3</v>
      </c>
      <c r="G523" s="454">
        <v>1.74</v>
      </c>
      <c r="H523" s="454">
        <f t="shared" si="16"/>
        <v>0</v>
      </c>
      <c r="I523" s="454">
        <f t="shared" si="17"/>
        <v>0</v>
      </c>
    </row>
    <row r="524" hidden="1" spans="1:9">
      <c r="A524" s="384">
        <f>SUBTOTAL(3,$B$7:B524)</f>
        <v>14</v>
      </c>
      <c r="B524" s="384" t="s">
        <v>1240</v>
      </c>
      <c r="C524" s="384" t="s">
        <v>1241</v>
      </c>
      <c r="D524" s="384" t="s">
        <v>260</v>
      </c>
      <c r="E524" s="453"/>
      <c r="F524" s="454">
        <v>7.94</v>
      </c>
      <c r="G524" s="454">
        <v>1.89</v>
      </c>
      <c r="H524" s="454">
        <f t="shared" si="16"/>
        <v>0</v>
      </c>
      <c r="I524" s="454">
        <f t="shared" si="17"/>
        <v>0</v>
      </c>
    </row>
    <row r="525" hidden="1" spans="1:9">
      <c r="A525" s="384">
        <f>SUBTOTAL(3,$B$7:B525)</f>
        <v>14</v>
      </c>
      <c r="B525" s="384" t="s">
        <v>1242</v>
      </c>
      <c r="C525" s="384" t="s">
        <v>1243</v>
      </c>
      <c r="D525" s="384" t="s">
        <v>260</v>
      </c>
      <c r="E525" s="453"/>
      <c r="F525" s="454">
        <v>6.16</v>
      </c>
      <c r="G525" s="454">
        <v>1.47</v>
      </c>
      <c r="H525" s="454">
        <f t="shared" si="16"/>
        <v>0</v>
      </c>
      <c r="I525" s="454">
        <f t="shared" si="17"/>
        <v>0</v>
      </c>
    </row>
    <row r="526" hidden="1" spans="1:9">
      <c r="A526" s="384">
        <f>SUBTOTAL(3,$B$7:B526)</f>
        <v>14</v>
      </c>
      <c r="B526" s="384" t="s">
        <v>1244</v>
      </c>
      <c r="C526" s="384" t="s">
        <v>1245</v>
      </c>
      <c r="D526" s="384" t="s">
        <v>260</v>
      </c>
      <c r="E526" s="453"/>
      <c r="F526" s="454">
        <v>6.91</v>
      </c>
      <c r="G526" s="454">
        <v>1.65</v>
      </c>
      <c r="H526" s="454">
        <f t="shared" si="16"/>
        <v>0</v>
      </c>
      <c r="I526" s="454">
        <f t="shared" si="17"/>
        <v>0</v>
      </c>
    </row>
    <row r="527" hidden="1" spans="1:9">
      <c r="A527" s="384">
        <f>SUBTOTAL(3,$B$7:B527)</f>
        <v>14</v>
      </c>
      <c r="B527" s="384" t="s">
        <v>1246</v>
      </c>
      <c r="C527" s="384" t="s">
        <v>1247</v>
      </c>
      <c r="D527" s="384" t="s">
        <v>260</v>
      </c>
      <c r="E527" s="453"/>
      <c r="F527" s="454">
        <v>7.65</v>
      </c>
      <c r="G527" s="454">
        <v>1.82</v>
      </c>
      <c r="H527" s="454">
        <f t="shared" si="16"/>
        <v>0</v>
      </c>
      <c r="I527" s="454">
        <f t="shared" si="17"/>
        <v>0</v>
      </c>
    </row>
    <row r="528" hidden="1" spans="1:9">
      <c r="A528" s="384">
        <f>SUBTOTAL(3,$B$7:B528)</f>
        <v>14</v>
      </c>
      <c r="B528" s="384" t="s">
        <v>1248</v>
      </c>
      <c r="C528" s="384" t="s">
        <v>1249</v>
      </c>
      <c r="D528" s="384" t="s">
        <v>260</v>
      </c>
      <c r="E528" s="453"/>
      <c r="F528" s="454">
        <v>8.39</v>
      </c>
      <c r="G528" s="454">
        <v>2</v>
      </c>
      <c r="H528" s="454">
        <f t="shared" si="16"/>
        <v>0</v>
      </c>
      <c r="I528" s="454">
        <f t="shared" si="17"/>
        <v>0</v>
      </c>
    </row>
    <row r="529" hidden="1" spans="1:9">
      <c r="A529" s="384">
        <f>SUBTOTAL(3,$B$7:B529)</f>
        <v>14</v>
      </c>
      <c r="B529" s="384" t="s">
        <v>1250</v>
      </c>
      <c r="C529" s="384" t="s">
        <v>1251</v>
      </c>
      <c r="D529" s="384" t="s">
        <v>260</v>
      </c>
      <c r="E529" s="453"/>
      <c r="F529" s="454">
        <v>9.13</v>
      </c>
      <c r="G529" s="454">
        <v>2.17</v>
      </c>
      <c r="H529" s="454">
        <f t="shared" si="16"/>
        <v>0</v>
      </c>
      <c r="I529" s="454">
        <f t="shared" si="17"/>
        <v>0</v>
      </c>
    </row>
    <row r="530" hidden="1" spans="1:9">
      <c r="A530" s="384">
        <f>SUBTOTAL(3,$B$7:B530)</f>
        <v>14</v>
      </c>
      <c r="B530" s="384" t="s">
        <v>1252</v>
      </c>
      <c r="C530" s="384" t="s">
        <v>1253</v>
      </c>
      <c r="D530" s="384" t="s">
        <v>260</v>
      </c>
      <c r="E530" s="453"/>
      <c r="F530" s="454">
        <v>7.51</v>
      </c>
      <c r="G530" s="454">
        <v>1.79</v>
      </c>
      <c r="H530" s="454">
        <f t="shared" si="16"/>
        <v>0</v>
      </c>
      <c r="I530" s="454">
        <f t="shared" si="17"/>
        <v>0</v>
      </c>
    </row>
    <row r="531" hidden="1" spans="1:9">
      <c r="A531" s="384">
        <f>SUBTOTAL(3,$B$7:B531)</f>
        <v>14</v>
      </c>
      <c r="B531" s="384" t="s">
        <v>1254</v>
      </c>
      <c r="C531" s="384" t="s">
        <v>1255</v>
      </c>
      <c r="D531" s="384" t="s">
        <v>260</v>
      </c>
      <c r="E531" s="453"/>
      <c r="F531" s="454">
        <v>8.41</v>
      </c>
      <c r="G531" s="454">
        <v>2</v>
      </c>
      <c r="H531" s="454">
        <f t="shared" si="16"/>
        <v>0</v>
      </c>
      <c r="I531" s="454">
        <f t="shared" si="17"/>
        <v>0</v>
      </c>
    </row>
    <row r="532" hidden="1" spans="1:9">
      <c r="A532" s="384">
        <f>SUBTOTAL(3,$B$7:B532)</f>
        <v>14</v>
      </c>
      <c r="B532" s="384" t="s">
        <v>1256</v>
      </c>
      <c r="C532" s="384" t="s">
        <v>1257</v>
      </c>
      <c r="D532" s="384" t="s">
        <v>260</v>
      </c>
      <c r="E532" s="453"/>
      <c r="F532" s="454">
        <v>9.31</v>
      </c>
      <c r="G532" s="454">
        <v>2.22</v>
      </c>
      <c r="H532" s="454">
        <f t="shared" si="16"/>
        <v>0</v>
      </c>
      <c r="I532" s="454">
        <f t="shared" si="17"/>
        <v>0</v>
      </c>
    </row>
    <row r="533" hidden="1" spans="1:9">
      <c r="A533" s="384">
        <f>SUBTOTAL(3,$B$7:B533)</f>
        <v>14</v>
      </c>
      <c r="B533" s="384" t="s">
        <v>1258</v>
      </c>
      <c r="C533" s="384" t="s">
        <v>1259</v>
      </c>
      <c r="D533" s="384" t="s">
        <v>260</v>
      </c>
      <c r="E533" s="453"/>
      <c r="F533" s="454">
        <v>10.22</v>
      </c>
      <c r="G533" s="454">
        <v>2.43</v>
      </c>
      <c r="H533" s="454">
        <f t="shared" si="16"/>
        <v>0</v>
      </c>
      <c r="I533" s="454">
        <f t="shared" si="17"/>
        <v>0</v>
      </c>
    </row>
    <row r="534" hidden="1" spans="1:9">
      <c r="A534" s="384">
        <f>SUBTOTAL(3,$B$7:B534)</f>
        <v>14</v>
      </c>
      <c r="B534" s="384" t="s">
        <v>1260</v>
      </c>
      <c r="C534" s="384" t="s">
        <v>1261</v>
      </c>
      <c r="D534" s="384" t="s">
        <v>260</v>
      </c>
      <c r="E534" s="453"/>
      <c r="F534" s="454">
        <v>11.12</v>
      </c>
      <c r="G534" s="454">
        <v>2.65</v>
      </c>
      <c r="H534" s="454">
        <f t="shared" si="16"/>
        <v>0</v>
      </c>
      <c r="I534" s="454">
        <f t="shared" si="17"/>
        <v>0</v>
      </c>
    </row>
    <row r="535" hidden="1" spans="1:9">
      <c r="A535" s="384">
        <f>SUBTOTAL(3,$B$7:B535)</f>
        <v>14</v>
      </c>
      <c r="B535" s="384" t="s">
        <v>1262</v>
      </c>
      <c r="C535" s="384" t="s">
        <v>1263</v>
      </c>
      <c r="D535" s="384" t="s">
        <v>413</v>
      </c>
      <c r="E535" s="453"/>
      <c r="F535" s="454">
        <v>0.8</v>
      </c>
      <c r="G535" s="454">
        <v>1.5</v>
      </c>
      <c r="H535" s="454">
        <f t="shared" si="16"/>
        <v>0</v>
      </c>
      <c r="I535" s="454">
        <f t="shared" si="17"/>
        <v>0</v>
      </c>
    </row>
    <row r="536" hidden="1" spans="1:9">
      <c r="A536" s="384">
        <f>SUBTOTAL(3,$B$7:B536)</f>
        <v>14</v>
      </c>
      <c r="B536" s="384" t="s">
        <v>1264</v>
      </c>
      <c r="C536" s="384" t="s">
        <v>1265</v>
      </c>
      <c r="D536" s="384" t="s">
        <v>260</v>
      </c>
      <c r="E536" s="453"/>
      <c r="F536" s="454">
        <v>10.2</v>
      </c>
      <c r="G536" s="454">
        <v>1.85</v>
      </c>
      <c r="H536" s="454">
        <f t="shared" si="16"/>
        <v>0</v>
      </c>
      <c r="I536" s="454">
        <f t="shared" si="17"/>
        <v>0</v>
      </c>
    </row>
    <row r="537" hidden="1" spans="1:9">
      <c r="A537" s="384">
        <f>SUBTOTAL(3,$B$7:B537)</f>
        <v>14</v>
      </c>
      <c r="B537" s="384" t="s">
        <v>1266</v>
      </c>
      <c r="C537" s="384" t="s">
        <v>1267</v>
      </c>
      <c r="D537" s="384" t="s">
        <v>260</v>
      </c>
      <c r="E537" s="453"/>
      <c r="F537" s="454">
        <v>4.47</v>
      </c>
      <c r="G537" s="454">
        <v>0.64</v>
      </c>
      <c r="H537" s="454">
        <f t="shared" si="16"/>
        <v>0</v>
      </c>
      <c r="I537" s="454">
        <f t="shared" si="17"/>
        <v>0</v>
      </c>
    </row>
    <row r="538" hidden="1" spans="1:9">
      <c r="A538" s="384">
        <f>SUBTOTAL(3,$B$7:B538)</f>
        <v>14</v>
      </c>
      <c r="B538" s="384" t="s">
        <v>1268</v>
      </c>
      <c r="C538" s="384" t="s">
        <v>1269</v>
      </c>
      <c r="D538" s="384" t="s">
        <v>260</v>
      </c>
      <c r="E538" s="453"/>
      <c r="F538" s="454">
        <v>6.71</v>
      </c>
      <c r="G538" s="454">
        <v>0.96</v>
      </c>
      <c r="H538" s="454">
        <f t="shared" si="16"/>
        <v>0</v>
      </c>
      <c r="I538" s="454">
        <f t="shared" si="17"/>
        <v>0</v>
      </c>
    </row>
    <row r="539" hidden="1" spans="1:9">
      <c r="A539" s="384">
        <f>SUBTOTAL(3,$B$7:B539)</f>
        <v>14</v>
      </c>
      <c r="B539" s="384" t="s">
        <v>1270</v>
      </c>
      <c r="C539" s="384" t="s">
        <v>1271</v>
      </c>
      <c r="D539" s="384" t="s">
        <v>260</v>
      </c>
      <c r="E539" s="453"/>
      <c r="F539" s="454">
        <v>3.01</v>
      </c>
      <c r="G539" s="454">
        <v>0.46</v>
      </c>
      <c r="H539" s="454">
        <f t="shared" si="16"/>
        <v>0</v>
      </c>
      <c r="I539" s="454">
        <f t="shared" si="17"/>
        <v>0</v>
      </c>
    </row>
    <row r="540" hidden="1" spans="1:9">
      <c r="A540" s="384">
        <f>SUBTOTAL(3,$B$7:B540)</f>
        <v>14</v>
      </c>
      <c r="B540" s="384" t="s">
        <v>1272</v>
      </c>
      <c r="C540" s="384" t="s">
        <v>1273</v>
      </c>
      <c r="D540" s="384" t="s">
        <v>260</v>
      </c>
      <c r="E540" s="453"/>
      <c r="F540" s="454">
        <v>4.52</v>
      </c>
      <c r="G540" s="454">
        <v>0.65</v>
      </c>
      <c r="H540" s="454">
        <f t="shared" si="16"/>
        <v>0</v>
      </c>
      <c r="I540" s="454">
        <f t="shared" si="17"/>
        <v>0</v>
      </c>
    </row>
    <row r="541" hidden="1" spans="1:9">
      <c r="A541" s="384">
        <f>SUBTOTAL(3,$B$7:B541)</f>
        <v>14</v>
      </c>
      <c r="B541" s="384" t="s">
        <v>1274</v>
      </c>
      <c r="C541" s="384" t="s">
        <v>1275</v>
      </c>
      <c r="D541" s="384" t="s">
        <v>518</v>
      </c>
      <c r="E541" s="453"/>
      <c r="F541" s="454">
        <v>0.6</v>
      </c>
      <c r="G541" s="454">
        <v>1.2</v>
      </c>
      <c r="H541" s="454">
        <f t="shared" si="16"/>
        <v>0</v>
      </c>
      <c r="I541" s="454">
        <f t="shared" si="17"/>
        <v>0</v>
      </c>
    </row>
    <row r="542" hidden="1" spans="1:9">
      <c r="A542" s="384">
        <f>SUBTOTAL(3,$B$7:B542)</f>
        <v>14</v>
      </c>
      <c r="B542" s="384" t="s">
        <v>1276</v>
      </c>
      <c r="C542" s="384" t="s">
        <v>1277</v>
      </c>
      <c r="D542" s="384" t="s">
        <v>518</v>
      </c>
      <c r="E542" s="453"/>
      <c r="F542" s="454">
        <v>1.2</v>
      </c>
      <c r="G542" s="454">
        <v>1.8</v>
      </c>
      <c r="H542" s="454">
        <f t="shared" si="16"/>
        <v>0</v>
      </c>
      <c r="I542" s="454">
        <f t="shared" si="17"/>
        <v>0</v>
      </c>
    </row>
    <row r="543" hidden="1" spans="1:9">
      <c r="A543" s="384">
        <f>SUBTOTAL(3,$B$7:B543)</f>
        <v>14</v>
      </c>
      <c r="B543" s="384" t="s">
        <v>1278</v>
      </c>
      <c r="C543" s="384" t="s">
        <v>1279</v>
      </c>
      <c r="D543" s="384" t="s">
        <v>518</v>
      </c>
      <c r="E543" s="455"/>
      <c r="F543" s="454">
        <v>1.5</v>
      </c>
      <c r="G543" s="454">
        <v>2</v>
      </c>
      <c r="H543" s="454">
        <f t="shared" si="16"/>
        <v>0</v>
      </c>
      <c r="I543" s="454">
        <f t="shared" si="17"/>
        <v>0</v>
      </c>
    </row>
    <row r="544" hidden="1" spans="1:9">
      <c r="A544" s="384">
        <f>SUBTOTAL(3,$B$7:B544)</f>
        <v>14</v>
      </c>
      <c r="B544" s="384" t="s">
        <v>1280</v>
      </c>
      <c r="C544" s="384" t="s">
        <v>1281</v>
      </c>
      <c r="D544" s="384" t="s">
        <v>518</v>
      </c>
      <c r="E544" s="455"/>
      <c r="F544" s="454">
        <v>0.5</v>
      </c>
      <c r="G544" s="454">
        <v>0.5</v>
      </c>
      <c r="H544" s="454">
        <f t="shared" si="16"/>
        <v>0</v>
      </c>
      <c r="I544" s="454">
        <f t="shared" si="17"/>
        <v>0</v>
      </c>
    </row>
    <row r="545" hidden="1" spans="1:9">
      <c r="A545" s="384">
        <f>SUBTOTAL(3,$B$7:B545)</f>
        <v>14</v>
      </c>
      <c r="B545" s="384" t="s">
        <v>1282</v>
      </c>
      <c r="C545" s="384" t="s">
        <v>1283</v>
      </c>
      <c r="D545" s="384" t="s">
        <v>518</v>
      </c>
      <c r="E545" s="453"/>
      <c r="F545" s="454">
        <v>0.65</v>
      </c>
      <c r="G545" s="454">
        <v>0.65</v>
      </c>
      <c r="H545" s="454">
        <f t="shared" si="16"/>
        <v>0</v>
      </c>
      <c r="I545" s="454">
        <f t="shared" si="17"/>
        <v>0</v>
      </c>
    </row>
    <row r="546" hidden="1" spans="1:9">
      <c r="A546" s="384">
        <f>SUBTOTAL(3,$B$7:B546)</f>
        <v>14</v>
      </c>
      <c r="B546" s="384" t="s">
        <v>1284</v>
      </c>
      <c r="C546" s="384" t="s">
        <v>1285</v>
      </c>
      <c r="D546" s="384" t="s">
        <v>518</v>
      </c>
      <c r="E546" s="453"/>
      <c r="F546" s="454">
        <v>1</v>
      </c>
      <c r="G546" s="454">
        <v>1</v>
      </c>
      <c r="H546" s="454">
        <f t="shared" si="16"/>
        <v>0</v>
      </c>
      <c r="I546" s="454">
        <f t="shared" si="17"/>
        <v>0</v>
      </c>
    </row>
    <row r="547" hidden="1" spans="1:9">
      <c r="A547" s="384">
        <f>SUBTOTAL(3,$B$7:B547)</f>
        <v>14</v>
      </c>
      <c r="B547" s="384" t="s">
        <v>1286</v>
      </c>
      <c r="C547" s="384" t="s">
        <v>1287</v>
      </c>
      <c r="D547" s="384" t="s">
        <v>444</v>
      </c>
      <c r="E547" s="453"/>
      <c r="F547" s="454">
        <v>0.01</v>
      </c>
      <c r="G547" s="454">
        <v>0.05</v>
      </c>
      <c r="H547" s="454">
        <f t="shared" si="16"/>
        <v>0</v>
      </c>
      <c r="I547" s="454">
        <f t="shared" si="17"/>
        <v>0</v>
      </c>
    </row>
    <row r="548" hidden="1" spans="1:9">
      <c r="A548" s="384">
        <f>SUBTOTAL(3,$B$7:B548)</f>
        <v>14</v>
      </c>
      <c r="B548" s="384" t="s">
        <v>1288</v>
      </c>
      <c r="C548" s="384" t="s">
        <v>1289</v>
      </c>
      <c r="D548" s="384" t="s">
        <v>444</v>
      </c>
      <c r="E548" s="453"/>
      <c r="F548" s="454">
        <v>0.01</v>
      </c>
      <c r="G548" s="454">
        <v>0.18</v>
      </c>
      <c r="H548" s="454">
        <f t="shared" si="16"/>
        <v>0</v>
      </c>
      <c r="I548" s="454">
        <f t="shared" si="17"/>
        <v>0</v>
      </c>
    </row>
    <row r="549" hidden="1" spans="1:9">
      <c r="A549" s="384">
        <f>SUBTOTAL(3,$B$7:B549)</f>
        <v>14</v>
      </c>
      <c r="B549" s="384" t="s">
        <v>1290</v>
      </c>
      <c r="C549" s="384" t="s">
        <v>1291</v>
      </c>
      <c r="D549" s="384" t="s">
        <v>1292</v>
      </c>
      <c r="E549" s="453"/>
      <c r="F549" s="454">
        <v>1.5</v>
      </c>
      <c r="G549" s="454">
        <v>4.13</v>
      </c>
      <c r="H549" s="454">
        <f t="shared" si="16"/>
        <v>0</v>
      </c>
      <c r="I549" s="454">
        <f t="shared" si="17"/>
        <v>0</v>
      </c>
    </row>
    <row r="550" hidden="1" spans="1:9">
      <c r="A550" s="384">
        <f>SUBTOTAL(3,$B$7:B550)</f>
        <v>14</v>
      </c>
      <c r="B550" s="384" t="s">
        <v>1293</v>
      </c>
      <c r="C550" s="384" t="s">
        <v>1294</v>
      </c>
      <c r="D550" s="384" t="s">
        <v>1292</v>
      </c>
      <c r="E550" s="453"/>
      <c r="F550" s="454">
        <v>2</v>
      </c>
      <c r="G550" s="454">
        <v>5.13</v>
      </c>
      <c r="H550" s="454">
        <f t="shared" si="16"/>
        <v>0</v>
      </c>
      <c r="I550" s="454">
        <f t="shared" si="17"/>
        <v>0</v>
      </c>
    </row>
    <row r="551" hidden="1" spans="1:9">
      <c r="A551" s="384">
        <f>SUBTOTAL(3,$B$7:B551)</f>
        <v>14</v>
      </c>
      <c r="B551" s="384" t="s">
        <v>1295</v>
      </c>
      <c r="C551" s="384" t="s">
        <v>1296</v>
      </c>
      <c r="D551" s="384" t="s">
        <v>1292</v>
      </c>
      <c r="E551" s="453"/>
      <c r="F551" s="454">
        <v>0.94</v>
      </c>
      <c r="G551" s="454">
        <v>3</v>
      </c>
      <c r="H551" s="454">
        <f t="shared" si="16"/>
        <v>0</v>
      </c>
      <c r="I551" s="454">
        <f t="shared" si="17"/>
        <v>0</v>
      </c>
    </row>
    <row r="552" hidden="1" spans="1:9">
      <c r="A552" s="384">
        <f>SUBTOTAL(3,$B$7:B552)</f>
        <v>14</v>
      </c>
      <c r="B552" s="384" t="s">
        <v>1297</v>
      </c>
      <c r="C552" s="384" t="s">
        <v>1298</v>
      </c>
      <c r="D552" s="384" t="s">
        <v>1292</v>
      </c>
      <c r="E552" s="453"/>
      <c r="F552" s="454">
        <v>1.5</v>
      </c>
      <c r="G552" s="454">
        <v>4.13</v>
      </c>
      <c r="H552" s="454">
        <f t="shared" si="16"/>
        <v>0</v>
      </c>
      <c r="I552" s="454">
        <f t="shared" si="17"/>
        <v>0</v>
      </c>
    </row>
    <row r="553" hidden="1" spans="1:9">
      <c r="A553" s="384">
        <f>SUBTOTAL(3,$B$7:B553)</f>
        <v>14</v>
      </c>
      <c r="B553" s="384" t="s">
        <v>1299</v>
      </c>
      <c r="C553" s="384" t="s">
        <v>1300</v>
      </c>
      <c r="D553" s="384" t="s">
        <v>623</v>
      </c>
      <c r="E553" s="453"/>
      <c r="F553" s="454">
        <v>0</v>
      </c>
      <c r="G553" s="454">
        <v>0.1</v>
      </c>
      <c r="H553" s="454">
        <f t="shared" si="16"/>
        <v>0</v>
      </c>
      <c r="I553" s="454">
        <f t="shared" si="17"/>
        <v>0</v>
      </c>
    </row>
    <row r="554" hidden="1" spans="1:9">
      <c r="A554" s="384">
        <f>SUBTOTAL(3,$B$7:B554)</f>
        <v>14</v>
      </c>
      <c r="B554" s="384" t="s">
        <v>1301</v>
      </c>
      <c r="C554" s="384" t="s">
        <v>1302</v>
      </c>
      <c r="D554" s="384" t="s">
        <v>181</v>
      </c>
      <c r="E554" s="453"/>
      <c r="F554" s="454">
        <v>3.27</v>
      </c>
      <c r="G554" s="454">
        <v>6.63</v>
      </c>
      <c r="H554" s="454">
        <f t="shared" si="16"/>
        <v>0</v>
      </c>
      <c r="I554" s="454">
        <f t="shared" si="17"/>
        <v>0</v>
      </c>
    </row>
    <row r="555" hidden="1" spans="1:9">
      <c r="A555" s="384">
        <f>SUBTOTAL(3,$B$7:B555)</f>
        <v>14</v>
      </c>
      <c r="B555" s="384" t="s">
        <v>1303</v>
      </c>
      <c r="C555" s="384" t="s">
        <v>1304</v>
      </c>
      <c r="D555" s="384" t="s">
        <v>181</v>
      </c>
      <c r="E555" s="453"/>
      <c r="F555" s="454">
        <v>4.17</v>
      </c>
      <c r="G555" s="454">
        <v>8.43</v>
      </c>
      <c r="H555" s="454">
        <f t="shared" si="16"/>
        <v>0</v>
      </c>
      <c r="I555" s="454">
        <f t="shared" si="17"/>
        <v>0</v>
      </c>
    </row>
    <row r="556" hidden="1" spans="1:9">
      <c r="A556" s="384">
        <f>SUBTOTAL(3,$B$7:B556)</f>
        <v>14</v>
      </c>
      <c r="B556" s="384" t="s">
        <v>1305</v>
      </c>
      <c r="C556" s="384" t="s">
        <v>1306</v>
      </c>
      <c r="D556" s="384" t="s">
        <v>181</v>
      </c>
      <c r="E556" s="453"/>
      <c r="F556" s="454">
        <v>7.13</v>
      </c>
      <c r="G556" s="454">
        <v>11.38</v>
      </c>
      <c r="H556" s="454">
        <f t="shared" si="16"/>
        <v>0</v>
      </c>
      <c r="I556" s="454">
        <f t="shared" si="17"/>
        <v>0</v>
      </c>
    </row>
    <row r="557" hidden="1" spans="1:9">
      <c r="A557" s="384">
        <f>SUBTOTAL(3,$B$7:B557)</f>
        <v>14</v>
      </c>
      <c r="B557" s="384" t="s">
        <v>1307</v>
      </c>
      <c r="C557" s="384" t="s">
        <v>1308</v>
      </c>
      <c r="D557" s="384" t="s">
        <v>181</v>
      </c>
      <c r="E557" s="453"/>
      <c r="F557" s="454">
        <v>2.45</v>
      </c>
      <c r="G557" s="454">
        <v>4.99</v>
      </c>
      <c r="H557" s="454">
        <f t="shared" si="16"/>
        <v>0</v>
      </c>
      <c r="I557" s="454">
        <f t="shared" si="17"/>
        <v>0</v>
      </c>
    </row>
    <row r="558" hidden="1" spans="1:9">
      <c r="A558" s="384">
        <f>SUBTOTAL(3,$B$7:B558)</f>
        <v>14</v>
      </c>
      <c r="B558" s="384" t="s">
        <v>1309</v>
      </c>
      <c r="C558" s="384" t="s">
        <v>1310</v>
      </c>
      <c r="D558" s="384" t="s">
        <v>181</v>
      </c>
      <c r="E558" s="453"/>
      <c r="F558" s="454">
        <v>2.65</v>
      </c>
      <c r="G558" s="454">
        <v>5.38</v>
      </c>
      <c r="H558" s="454">
        <f t="shared" si="16"/>
        <v>0</v>
      </c>
      <c r="I558" s="454">
        <f t="shared" si="17"/>
        <v>0</v>
      </c>
    </row>
    <row r="559" hidden="1" spans="1:9">
      <c r="A559" s="384">
        <f>SUBTOTAL(3,$B$7:B559)</f>
        <v>14</v>
      </c>
      <c r="B559" s="384" t="s">
        <v>1311</v>
      </c>
      <c r="C559" s="384" t="s">
        <v>1312</v>
      </c>
      <c r="D559" s="384" t="s">
        <v>421</v>
      </c>
      <c r="E559" s="453"/>
      <c r="F559" s="454">
        <v>0.28</v>
      </c>
      <c r="G559" s="454">
        <v>1.33</v>
      </c>
      <c r="H559" s="454">
        <f t="shared" si="16"/>
        <v>0</v>
      </c>
      <c r="I559" s="454">
        <f t="shared" si="17"/>
        <v>0</v>
      </c>
    </row>
    <row r="560" hidden="1" spans="1:9">
      <c r="A560" s="384">
        <f>SUBTOTAL(3,$B$7:B560)</f>
        <v>14</v>
      </c>
      <c r="B560" s="384" t="s">
        <v>1313</v>
      </c>
      <c r="C560" s="384" t="s">
        <v>1314</v>
      </c>
      <c r="D560" s="384" t="s">
        <v>421</v>
      </c>
      <c r="E560" s="453"/>
      <c r="F560" s="454">
        <v>0.32</v>
      </c>
      <c r="G560" s="454">
        <v>1.46</v>
      </c>
      <c r="H560" s="454">
        <f t="shared" si="16"/>
        <v>0</v>
      </c>
      <c r="I560" s="454">
        <f t="shared" si="17"/>
        <v>0</v>
      </c>
    </row>
    <row r="561" hidden="1" spans="1:9">
      <c r="A561" s="384">
        <f>SUBTOTAL(3,$B$7:B561)</f>
        <v>14</v>
      </c>
      <c r="B561" s="384" t="s">
        <v>1315</v>
      </c>
      <c r="C561" s="384" t="s">
        <v>1316</v>
      </c>
      <c r="D561" s="384" t="s">
        <v>421</v>
      </c>
      <c r="E561" s="453"/>
      <c r="F561" s="454">
        <v>0.35</v>
      </c>
      <c r="G561" s="454">
        <v>1.61</v>
      </c>
      <c r="H561" s="454">
        <f t="shared" si="16"/>
        <v>0</v>
      </c>
      <c r="I561" s="454">
        <f t="shared" si="17"/>
        <v>0</v>
      </c>
    </row>
    <row r="562" hidden="1" spans="1:9">
      <c r="A562" s="384">
        <f>SUBTOTAL(3,$B$7:B562)</f>
        <v>14</v>
      </c>
      <c r="B562" s="384" t="s">
        <v>1317</v>
      </c>
      <c r="C562" s="384" t="s">
        <v>1318</v>
      </c>
      <c r="D562" s="384" t="s">
        <v>421</v>
      </c>
      <c r="E562" s="453"/>
      <c r="F562" s="454">
        <v>0.22</v>
      </c>
      <c r="G562" s="454">
        <v>1.01</v>
      </c>
      <c r="H562" s="454">
        <f t="shared" si="16"/>
        <v>0</v>
      </c>
      <c r="I562" s="454">
        <f t="shared" si="17"/>
        <v>0</v>
      </c>
    </row>
    <row r="563" hidden="1" spans="1:9">
      <c r="A563" s="384">
        <f>SUBTOTAL(3,$B$7:B563)</f>
        <v>14</v>
      </c>
      <c r="B563" s="384" t="s">
        <v>1319</v>
      </c>
      <c r="C563" s="384" t="s">
        <v>1320</v>
      </c>
      <c r="D563" s="384" t="s">
        <v>421</v>
      </c>
      <c r="E563" s="453"/>
      <c r="F563" s="454">
        <v>0.24</v>
      </c>
      <c r="G563" s="454">
        <v>1.11</v>
      </c>
      <c r="H563" s="454">
        <f t="shared" si="16"/>
        <v>0</v>
      </c>
      <c r="I563" s="454">
        <f t="shared" si="17"/>
        <v>0</v>
      </c>
    </row>
    <row r="564" hidden="1" spans="1:9">
      <c r="A564" s="384">
        <f>SUBTOTAL(3,$B$7:B564)</f>
        <v>14</v>
      </c>
      <c r="B564" s="384" t="s">
        <v>1321</v>
      </c>
      <c r="C564" s="384" t="s">
        <v>1322</v>
      </c>
      <c r="D564" s="384" t="s">
        <v>421</v>
      </c>
      <c r="E564" s="453"/>
      <c r="F564" s="454">
        <v>0.26</v>
      </c>
      <c r="G564" s="454">
        <v>1.22</v>
      </c>
      <c r="H564" s="454">
        <f t="shared" si="16"/>
        <v>0</v>
      </c>
      <c r="I564" s="454">
        <f t="shared" si="17"/>
        <v>0</v>
      </c>
    </row>
    <row r="565" hidden="1" spans="1:9">
      <c r="A565" s="384">
        <f>SUBTOTAL(3,$B$7:B565)</f>
        <v>14</v>
      </c>
      <c r="B565" s="384" t="s">
        <v>1323</v>
      </c>
      <c r="C565" s="384" t="s">
        <v>1324</v>
      </c>
      <c r="D565" s="384" t="s">
        <v>421</v>
      </c>
      <c r="E565" s="453"/>
      <c r="F565" s="454">
        <v>0.13</v>
      </c>
      <c r="G565" s="454">
        <v>0.54</v>
      </c>
      <c r="H565" s="454">
        <f t="shared" si="16"/>
        <v>0</v>
      </c>
      <c r="I565" s="454">
        <f t="shared" si="17"/>
        <v>0</v>
      </c>
    </row>
    <row r="566" hidden="1" spans="1:9">
      <c r="A566" s="384">
        <f>SUBTOTAL(3,$B$7:B566)</f>
        <v>14</v>
      </c>
      <c r="B566" s="384" t="s">
        <v>1325</v>
      </c>
      <c r="C566" s="384" t="s">
        <v>1326</v>
      </c>
      <c r="D566" s="384" t="s">
        <v>421</v>
      </c>
      <c r="E566" s="453"/>
      <c r="F566" s="454">
        <v>0.17</v>
      </c>
      <c r="G566" s="454">
        <v>0.71</v>
      </c>
      <c r="H566" s="454">
        <f t="shared" si="16"/>
        <v>0</v>
      </c>
      <c r="I566" s="454">
        <f t="shared" si="17"/>
        <v>0</v>
      </c>
    </row>
    <row r="567" hidden="1" spans="1:9">
      <c r="A567" s="384">
        <f>SUBTOTAL(3,$B$7:B567)</f>
        <v>14</v>
      </c>
      <c r="B567" s="384" t="s">
        <v>1327</v>
      </c>
      <c r="C567" s="384" t="s">
        <v>1328</v>
      </c>
      <c r="D567" s="384" t="s">
        <v>421</v>
      </c>
      <c r="E567" s="453"/>
      <c r="F567" s="454">
        <v>0.22</v>
      </c>
      <c r="G567" s="454">
        <v>0.92</v>
      </c>
      <c r="H567" s="454">
        <f t="shared" si="16"/>
        <v>0</v>
      </c>
      <c r="I567" s="454">
        <f t="shared" si="17"/>
        <v>0</v>
      </c>
    </row>
    <row r="568" hidden="1" spans="1:9">
      <c r="A568" s="384">
        <f>SUBTOTAL(3,$B$7:B568)</f>
        <v>14</v>
      </c>
      <c r="B568" s="384" t="s">
        <v>1329</v>
      </c>
      <c r="C568" s="384" t="s">
        <v>1330</v>
      </c>
      <c r="D568" s="384" t="s">
        <v>518</v>
      </c>
      <c r="E568" s="453"/>
      <c r="F568" s="454">
        <v>0.49</v>
      </c>
      <c r="G568" s="454">
        <v>0.49</v>
      </c>
      <c r="H568" s="454">
        <f t="shared" si="16"/>
        <v>0</v>
      </c>
      <c r="I568" s="454">
        <f t="shared" si="17"/>
        <v>0</v>
      </c>
    </row>
    <row r="569" hidden="1" spans="1:9">
      <c r="A569" s="384">
        <f>SUBTOTAL(3,$B$7:B569)</f>
        <v>14</v>
      </c>
      <c r="B569" s="384" t="s">
        <v>1331</v>
      </c>
      <c r="C569" s="384" t="s">
        <v>1332</v>
      </c>
      <c r="D569" s="384" t="s">
        <v>518</v>
      </c>
      <c r="E569" s="453"/>
      <c r="F569" s="454">
        <v>0.45</v>
      </c>
      <c r="G569" s="454">
        <v>0.45</v>
      </c>
      <c r="H569" s="454">
        <f t="shared" si="16"/>
        <v>0</v>
      </c>
      <c r="I569" s="454">
        <f t="shared" si="17"/>
        <v>0</v>
      </c>
    </row>
    <row r="570" hidden="1" spans="1:9">
      <c r="A570" s="384">
        <f>SUBTOTAL(3,$B$7:B570)</f>
        <v>14</v>
      </c>
      <c r="B570" s="384" t="s">
        <v>1333</v>
      </c>
      <c r="C570" s="384" t="s">
        <v>1334</v>
      </c>
      <c r="D570" s="384" t="s">
        <v>518</v>
      </c>
      <c r="E570" s="453"/>
      <c r="F570" s="454">
        <v>0.55</v>
      </c>
      <c r="G570" s="454">
        <v>0.55</v>
      </c>
      <c r="H570" s="454">
        <f t="shared" si="16"/>
        <v>0</v>
      </c>
      <c r="I570" s="454">
        <f t="shared" si="17"/>
        <v>0</v>
      </c>
    </row>
    <row r="571" hidden="1" spans="1:9">
      <c r="A571" s="384">
        <f>SUBTOTAL(3,$B$7:B571)</f>
        <v>14</v>
      </c>
      <c r="B571" s="384" t="s">
        <v>1335</v>
      </c>
      <c r="C571" s="384" t="s">
        <v>1336</v>
      </c>
      <c r="D571" s="384" t="s">
        <v>518</v>
      </c>
      <c r="E571" s="453"/>
      <c r="F571" s="454">
        <v>0.7</v>
      </c>
      <c r="G571" s="454">
        <v>0.7</v>
      </c>
      <c r="H571" s="454">
        <f t="shared" si="16"/>
        <v>0</v>
      </c>
      <c r="I571" s="454">
        <f t="shared" si="17"/>
        <v>0</v>
      </c>
    </row>
    <row r="572" hidden="1" spans="1:9">
      <c r="A572" s="384">
        <f>SUBTOTAL(3,$B$7:B572)</f>
        <v>14</v>
      </c>
      <c r="B572" s="384" t="s">
        <v>1337</v>
      </c>
      <c r="C572" s="384" t="s">
        <v>1338</v>
      </c>
      <c r="D572" s="384" t="s">
        <v>518</v>
      </c>
      <c r="E572" s="453"/>
      <c r="F572" s="454">
        <v>0.65</v>
      </c>
      <c r="G572" s="454">
        <v>0.65</v>
      </c>
      <c r="H572" s="454">
        <f t="shared" si="16"/>
        <v>0</v>
      </c>
      <c r="I572" s="454">
        <f t="shared" si="17"/>
        <v>0</v>
      </c>
    </row>
    <row r="573" hidden="1" spans="1:9">
      <c r="A573" s="384">
        <f>SUBTOTAL(3,$B$7:B573)</f>
        <v>14</v>
      </c>
      <c r="B573" s="384" t="s">
        <v>1339</v>
      </c>
      <c r="C573" s="384" t="s">
        <v>1340</v>
      </c>
      <c r="D573" s="384" t="s">
        <v>518</v>
      </c>
      <c r="E573" s="453"/>
      <c r="F573" s="454">
        <v>0.9</v>
      </c>
      <c r="G573" s="454">
        <v>0.9</v>
      </c>
      <c r="H573" s="454">
        <f t="shared" si="16"/>
        <v>0</v>
      </c>
      <c r="I573" s="454">
        <f t="shared" si="17"/>
        <v>0</v>
      </c>
    </row>
    <row r="574" hidden="1" spans="1:9">
      <c r="A574" s="384">
        <f>SUBTOTAL(3,$B$7:B574)</f>
        <v>14</v>
      </c>
      <c r="B574" s="384" t="s">
        <v>1341</v>
      </c>
      <c r="C574" s="384" t="s">
        <v>1342</v>
      </c>
      <c r="D574" s="384" t="s">
        <v>518</v>
      </c>
      <c r="E574" s="455"/>
      <c r="F574" s="454">
        <v>0.4</v>
      </c>
      <c r="G574" s="454">
        <v>0.4</v>
      </c>
      <c r="H574" s="454">
        <f t="shared" si="16"/>
        <v>0</v>
      </c>
      <c r="I574" s="454">
        <f t="shared" si="17"/>
        <v>0</v>
      </c>
    </row>
    <row r="575" hidden="1" spans="1:9">
      <c r="A575" s="384">
        <f>SUBTOTAL(3,$B$7:B575)</f>
        <v>14</v>
      </c>
      <c r="B575" s="384" t="s">
        <v>1343</v>
      </c>
      <c r="C575" s="384" t="s">
        <v>1344</v>
      </c>
      <c r="D575" s="384" t="s">
        <v>518</v>
      </c>
      <c r="E575" s="453"/>
      <c r="F575" s="454">
        <v>0.4</v>
      </c>
      <c r="G575" s="454">
        <v>0.4</v>
      </c>
      <c r="H575" s="454">
        <f t="shared" si="16"/>
        <v>0</v>
      </c>
      <c r="I575" s="454">
        <f t="shared" si="17"/>
        <v>0</v>
      </c>
    </row>
    <row r="576" hidden="1" spans="1:9">
      <c r="A576" s="384">
        <f>SUBTOTAL(3,$B$7:B576)</f>
        <v>14</v>
      </c>
      <c r="B576" s="384" t="s">
        <v>1345</v>
      </c>
      <c r="C576" s="384" t="s">
        <v>1346</v>
      </c>
      <c r="D576" s="384" t="s">
        <v>518</v>
      </c>
      <c r="E576" s="453"/>
      <c r="F576" s="454">
        <v>0.5</v>
      </c>
      <c r="G576" s="454">
        <v>0.5</v>
      </c>
      <c r="H576" s="454">
        <f t="shared" si="16"/>
        <v>0</v>
      </c>
      <c r="I576" s="454">
        <f t="shared" si="17"/>
        <v>0</v>
      </c>
    </row>
    <row r="577" hidden="1" spans="1:9">
      <c r="A577" s="384">
        <f>SUBTOTAL(3,$B$7:B577)</f>
        <v>14</v>
      </c>
      <c r="B577" s="384" t="s">
        <v>1347</v>
      </c>
      <c r="C577" s="384" t="s">
        <v>1348</v>
      </c>
      <c r="D577" s="384" t="s">
        <v>518</v>
      </c>
      <c r="E577" s="453"/>
      <c r="F577" s="454">
        <v>0.6</v>
      </c>
      <c r="G577" s="454">
        <v>0.6</v>
      </c>
      <c r="H577" s="454">
        <f t="shared" si="16"/>
        <v>0</v>
      </c>
      <c r="I577" s="454">
        <f t="shared" si="17"/>
        <v>0</v>
      </c>
    </row>
    <row r="578" hidden="1" spans="1:9">
      <c r="A578" s="384">
        <f>SUBTOTAL(3,$B$7:B578)</f>
        <v>14</v>
      </c>
      <c r="B578" s="384" t="s">
        <v>1349</v>
      </c>
      <c r="C578" s="384" t="s">
        <v>1350</v>
      </c>
      <c r="D578" s="384" t="s">
        <v>518</v>
      </c>
      <c r="E578" s="453"/>
      <c r="F578" s="454">
        <v>0.55</v>
      </c>
      <c r="G578" s="454">
        <v>0.55</v>
      </c>
      <c r="H578" s="454">
        <f t="shared" si="16"/>
        <v>0</v>
      </c>
      <c r="I578" s="454">
        <f t="shared" si="17"/>
        <v>0</v>
      </c>
    </row>
    <row r="579" hidden="1" spans="1:9">
      <c r="A579" s="384">
        <f>SUBTOTAL(3,$B$7:B579)</f>
        <v>14</v>
      </c>
      <c r="B579" s="384" t="s">
        <v>1351</v>
      </c>
      <c r="C579" s="384" t="s">
        <v>1352</v>
      </c>
      <c r="D579" s="384" t="s">
        <v>518</v>
      </c>
      <c r="E579" s="453"/>
      <c r="F579" s="454">
        <v>0.8</v>
      </c>
      <c r="G579" s="454">
        <v>0.8</v>
      </c>
      <c r="H579" s="454">
        <f t="shared" si="16"/>
        <v>0</v>
      </c>
      <c r="I579" s="454">
        <f t="shared" si="17"/>
        <v>0</v>
      </c>
    </row>
    <row r="580" hidden="1" spans="1:9">
      <c r="A580" s="384">
        <f>SUBTOTAL(3,$B$7:B580)</f>
        <v>14</v>
      </c>
      <c r="B580" s="384" t="s">
        <v>1353</v>
      </c>
      <c r="C580" s="384" t="s">
        <v>1354</v>
      </c>
      <c r="D580" s="384" t="s">
        <v>418</v>
      </c>
      <c r="E580" s="453"/>
      <c r="F580" s="454">
        <v>0.75</v>
      </c>
      <c r="G580" s="454">
        <v>0</v>
      </c>
      <c r="H580" s="454">
        <f t="shared" si="16"/>
        <v>0</v>
      </c>
      <c r="I580" s="454">
        <f t="shared" si="17"/>
        <v>0</v>
      </c>
    </row>
    <row r="581" hidden="1" spans="1:9">
      <c r="A581" s="384">
        <f>SUBTOTAL(3,$B$7:B581)</f>
        <v>14</v>
      </c>
      <c r="B581" s="384" t="s">
        <v>1355</v>
      </c>
      <c r="C581" s="384" t="s">
        <v>1356</v>
      </c>
      <c r="D581" s="384" t="s">
        <v>1357</v>
      </c>
      <c r="E581" s="453"/>
      <c r="F581" s="454">
        <v>0.09</v>
      </c>
      <c r="G581" s="454">
        <v>0</v>
      </c>
      <c r="H581" s="454">
        <f t="shared" si="16"/>
        <v>0</v>
      </c>
      <c r="I581" s="454">
        <f t="shared" si="17"/>
        <v>0</v>
      </c>
    </row>
    <row r="582" hidden="1" spans="1:9">
      <c r="A582" s="384">
        <f>SUBTOTAL(3,$B$7:B582)</f>
        <v>14</v>
      </c>
      <c r="B582" s="384" t="s">
        <v>1358</v>
      </c>
      <c r="C582" s="384" t="s">
        <v>1359</v>
      </c>
      <c r="D582" s="384" t="s">
        <v>1357</v>
      </c>
      <c r="E582" s="453"/>
      <c r="F582" s="454">
        <v>0.1</v>
      </c>
      <c r="G582" s="454">
        <v>0</v>
      </c>
      <c r="H582" s="454">
        <f t="shared" si="16"/>
        <v>0</v>
      </c>
      <c r="I582" s="454">
        <f t="shared" si="17"/>
        <v>0</v>
      </c>
    </row>
    <row r="583" hidden="1" spans="1:9">
      <c r="A583" s="384">
        <f>SUBTOTAL(3,$B$7:B583)</f>
        <v>14</v>
      </c>
      <c r="B583" s="384" t="s">
        <v>1360</v>
      </c>
      <c r="C583" s="384" t="s">
        <v>1361</v>
      </c>
      <c r="D583" s="384" t="s">
        <v>1357</v>
      </c>
      <c r="E583" s="453"/>
      <c r="F583" s="454">
        <v>0.08</v>
      </c>
      <c r="G583" s="454">
        <v>0</v>
      </c>
      <c r="H583" s="454">
        <f t="shared" si="16"/>
        <v>0</v>
      </c>
      <c r="I583" s="454">
        <f t="shared" si="17"/>
        <v>0</v>
      </c>
    </row>
    <row r="584" hidden="1" spans="1:9">
      <c r="A584" s="384">
        <f>SUBTOTAL(3,$B$7:B584)</f>
        <v>14</v>
      </c>
      <c r="B584" s="384" t="s">
        <v>1362</v>
      </c>
      <c r="C584" s="384" t="s">
        <v>1363</v>
      </c>
      <c r="D584" s="384" t="s">
        <v>1357</v>
      </c>
      <c r="E584" s="453"/>
      <c r="F584" s="454">
        <v>0.15</v>
      </c>
      <c r="G584" s="454">
        <v>0</v>
      </c>
      <c r="H584" s="454">
        <f t="shared" ref="H584:H647" si="18">E584*F584</f>
        <v>0</v>
      </c>
      <c r="I584" s="454">
        <f t="shared" ref="I584:I647" si="19">E584*G584</f>
        <v>0</v>
      </c>
    </row>
    <row r="585" hidden="1" spans="1:9">
      <c r="A585" s="384">
        <f>SUBTOTAL(3,$B$7:B585)</f>
        <v>14</v>
      </c>
      <c r="B585" s="384" t="s">
        <v>1364</v>
      </c>
      <c r="C585" s="384" t="s">
        <v>1365</v>
      </c>
      <c r="D585" s="384" t="s">
        <v>1357</v>
      </c>
      <c r="E585" s="453"/>
      <c r="F585" s="454">
        <v>0.05</v>
      </c>
      <c r="G585" s="454">
        <v>0</v>
      </c>
      <c r="H585" s="454">
        <f t="shared" si="18"/>
        <v>0</v>
      </c>
      <c r="I585" s="454">
        <f t="shared" si="19"/>
        <v>0</v>
      </c>
    </row>
    <row r="586" hidden="1" spans="1:9">
      <c r="A586" s="384">
        <f>SUBTOTAL(3,$B$7:B586)</f>
        <v>14</v>
      </c>
      <c r="B586" s="384" t="s">
        <v>1366</v>
      </c>
      <c r="C586" s="384" t="s">
        <v>1367</v>
      </c>
      <c r="D586" s="384" t="s">
        <v>568</v>
      </c>
      <c r="E586" s="456">
        <f>Sheet1!I2</f>
        <v>0</v>
      </c>
      <c r="F586" s="454">
        <v>0.5</v>
      </c>
      <c r="G586" s="454">
        <v>0</v>
      </c>
      <c r="H586" s="454">
        <f t="shared" si="18"/>
        <v>0</v>
      </c>
      <c r="I586" s="454">
        <f t="shared" si="19"/>
        <v>0</v>
      </c>
    </row>
    <row r="587" spans="1:9">
      <c r="A587" s="384">
        <f>SUBTOTAL(3,$B$7:B587)</f>
        <v>15</v>
      </c>
      <c r="B587" s="384" t="s">
        <v>1368</v>
      </c>
      <c r="C587" s="384" t="s">
        <v>1369</v>
      </c>
      <c r="D587" s="384" t="s">
        <v>568</v>
      </c>
      <c r="E587" s="456">
        <f>SUM(Sheet1!I3:I5)</f>
        <v>8</v>
      </c>
      <c r="F587" s="454">
        <v>1.5</v>
      </c>
      <c r="G587" s="454">
        <v>0</v>
      </c>
      <c r="H587" s="454">
        <f t="shared" si="18"/>
        <v>12</v>
      </c>
      <c r="I587" s="454">
        <f t="shared" si="19"/>
        <v>0</v>
      </c>
    </row>
    <row r="588" spans="1:9">
      <c r="A588" s="384">
        <f>SUBTOTAL(3,$B$7:B588)</f>
        <v>16</v>
      </c>
      <c r="B588" s="384" t="s">
        <v>1370</v>
      </c>
      <c r="C588" s="384" t="s">
        <v>1371</v>
      </c>
      <c r="D588" s="384" t="s">
        <v>568</v>
      </c>
      <c r="E588" s="456">
        <f>Sheet1!I6</f>
        <v>18</v>
      </c>
      <c r="F588" s="454">
        <v>2.49</v>
      </c>
      <c r="G588" s="454">
        <v>0</v>
      </c>
      <c r="H588" s="454">
        <f t="shared" si="18"/>
        <v>44.82</v>
      </c>
      <c r="I588" s="454">
        <f t="shared" si="19"/>
        <v>0</v>
      </c>
    </row>
    <row r="589" hidden="1" spans="1:9">
      <c r="A589" s="384">
        <f>SUBTOTAL(3,$B$7:B589)</f>
        <v>16</v>
      </c>
      <c r="B589" s="384" t="s">
        <v>1372</v>
      </c>
      <c r="C589" s="384" t="s">
        <v>1373</v>
      </c>
      <c r="D589" s="384" t="s">
        <v>568</v>
      </c>
      <c r="E589" s="456">
        <f>Sheet1!I7</f>
        <v>0</v>
      </c>
      <c r="F589" s="454">
        <v>3.42</v>
      </c>
      <c r="G589" s="454">
        <v>0</v>
      </c>
      <c r="H589" s="454">
        <f t="shared" si="18"/>
        <v>0</v>
      </c>
      <c r="I589" s="454">
        <f t="shared" si="19"/>
        <v>0</v>
      </c>
    </row>
    <row r="590" spans="1:9">
      <c r="A590" s="384">
        <f>SUBTOTAL(3,$B$7:B590)</f>
        <v>17</v>
      </c>
      <c r="B590" s="384" t="s">
        <v>1374</v>
      </c>
      <c r="C590" s="384" t="s">
        <v>1375</v>
      </c>
      <c r="D590" s="384" t="s">
        <v>568</v>
      </c>
      <c r="E590" s="456">
        <f>Sheet1!I8</f>
        <v>12</v>
      </c>
      <c r="F590" s="454">
        <v>4.29</v>
      </c>
      <c r="G590" s="454">
        <v>0</v>
      </c>
      <c r="H590" s="454">
        <f t="shared" si="18"/>
        <v>51.48</v>
      </c>
      <c r="I590" s="454">
        <f t="shared" si="19"/>
        <v>0</v>
      </c>
    </row>
    <row r="591" hidden="1" spans="1:9">
      <c r="A591" s="384">
        <f>SUBTOTAL(3,$B$7:B591)</f>
        <v>17</v>
      </c>
      <c r="B591" s="384" t="s">
        <v>1376</v>
      </c>
      <c r="C591" s="384" t="s">
        <v>1377</v>
      </c>
      <c r="D591" s="384" t="s">
        <v>568</v>
      </c>
      <c r="E591" s="453"/>
      <c r="F591" s="454">
        <v>5.1</v>
      </c>
      <c r="G591" s="454">
        <v>0</v>
      </c>
      <c r="H591" s="454">
        <f t="shared" si="18"/>
        <v>0</v>
      </c>
      <c r="I591" s="454">
        <f t="shared" si="19"/>
        <v>0</v>
      </c>
    </row>
    <row r="592" hidden="1" spans="1:9">
      <c r="A592" s="384">
        <f>SUBTOTAL(3,$B$7:B592)</f>
        <v>17</v>
      </c>
      <c r="B592" s="384" t="s">
        <v>1378</v>
      </c>
      <c r="C592" s="384" t="s">
        <v>1379</v>
      </c>
      <c r="D592" s="384" t="s">
        <v>568</v>
      </c>
      <c r="E592" s="453"/>
      <c r="F592" s="454">
        <v>5.9</v>
      </c>
      <c r="G592" s="454">
        <v>0</v>
      </c>
      <c r="H592" s="454">
        <f t="shared" si="18"/>
        <v>0</v>
      </c>
      <c r="I592" s="454">
        <f t="shared" si="19"/>
        <v>0</v>
      </c>
    </row>
    <row r="593" hidden="1" spans="1:9">
      <c r="A593" s="384">
        <f>SUBTOTAL(3,$B$7:B593)</f>
        <v>17</v>
      </c>
      <c r="B593" s="384" t="s">
        <v>1380</v>
      </c>
      <c r="C593" s="384" t="s">
        <v>1381</v>
      </c>
      <c r="D593" s="384" t="s">
        <v>568</v>
      </c>
      <c r="E593" s="453"/>
      <c r="F593" s="454">
        <v>6.54</v>
      </c>
      <c r="G593" s="454">
        <v>0</v>
      </c>
      <c r="H593" s="454">
        <f t="shared" si="18"/>
        <v>0</v>
      </c>
      <c r="I593" s="454">
        <f t="shared" si="19"/>
        <v>0</v>
      </c>
    </row>
    <row r="594" hidden="1" spans="1:9">
      <c r="A594" s="384">
        <f>SUBTOTAL(3,$B$7:B594)</f>
        <v>17</v>
      </c>
      <c r="B594" s="384" t="s">
        <v>1382</v>
      </c>
      <c r="C594" s="384" t="s">
        <v>1383</v>
      </c>
      <c r="D594" s="384" t="s">
        <v>568</v>
      </c>
      <c r="E594" s="456">
        <f>Sheet1!I9</f>
        <v>0</v>
      </c>
      <c r="F594" s="454">
        <v>7.17</v>
      </c>
      <c r="G594" s="454">
        <v>0</v>
      </c>
      <c r="H594" s="454">
        <f t="shared" si="18"/>
        <v>0</v>
      </c>
      <c r="I594" s="454">
        <f t="shared" si="19"/>
        <v>0</v>
      </c>
    </row>
    <row r="595" hidden="1" spans="1:9">
      <c r="A595" s="384">
        <f>SUBTOTAL(3,$B$7:B595)</f>
        <v>17</v>
      </c>
      <c r="B595" s="384" t="s">
        <v>1384</v>
      </c>
      <c r="C595" s="384" t="s">
        <v>1385</v>
      </c>
      <c r="D595" s="384" t="s">
        <v>568</v>
      </c>
      <c r="E595" s="453"/>
      <c r="F595" s="454">
        <v>7.74</v>
      </c>
      <c r="G595" s="454">
        <v>0</v>
      </c>
      <c r="H595" s="454">
        <f t="shared" si="18"/>
        <v>0</v>
      </c>
      <c r="I595" s="454">
        <f t="shared" si="19"/>
        <v>0</v>
      </c>
    </row>
    <row r="596" hidden="1" spans="1:9">
      <c r="A596" s="384">
        <f>SUBTOTAL(3,$B$7:B596)</f>
        <v>17</v>
      </c>
      <c r="B596" s="384" t="s">
        <v>1386</v>
      </c>
      <c r="C596" s="384" t="s">
        <v>1387</v>
      </c>
      <c r="D596" s="384" t="s">
        <v>568</v>
      </c>
      <c r="E596" s="453"/>
      <c r="F596" s="454">
        <v>7.8</v>
      </c>
      <c r="G596" s="454">
        <v>0</v>
      </c>
      <c r="H596" s="454">
        <f t="shared" si="18"/>
        <v>0</v>
      </c>
      <c r="I596" s="454">
        <f t="shared" si="19"/>
        <v>0</v>
      </c>
    </row>
    <row r="597" hidden="1" spans="1:9">
      <c r="A597" s="384">
        <f>SUBTOTAL(3,$B$7:B597)</f>
        <v>17</v>
      </c>
      <c r="B597" s="384" t="s">
        <v>1388</v>
      </c>
      <c r="C597" s="384" t="s">
        <v>1389</v>
      </c>
      <c r="D597" s="384" t="s">
        <v>568</v>
      </c>
      <c r="E597" s="453"/>
      <c r="F597" s="454">
        <v>8.1</v>
      </c>
      <c r="G597" s="454">
        <v>0</v>
      </c>
      <c r="H597" s="454">
        <f t="shared" si="18"/>
        <v>0</v>
      </c>
      <c r="I597" s="454">
        <f t="shared" si="19"/>
        <v>0</v>
      </c>
    </row>
    <row r="598" hidden="1" spans="1:9">
      <c r="A598" s="384">
        <f>SUBTOTAL(3,$B$7:B598)</f>
        <v>17</v>
      </c>
      <c r="B598" s="384" t="s">
        <v>1390</v>
      </c>
      <c r="C598" s="384" t="s">
        <v>1391</v>
      </c>
      <c r="D598" s="384" t="s">
        <v>568</v>
      </c>
      <c r="E598" s="453"/>
      <c r="F598" s="454">
        <v>8.91</v>
      </c>
      <c r="G598" s="454">
        <v>0</v>
      </c>
      <c r="H598" s="454">
        <f t="shared" si="18"/>
        <v>0</v>
      </c>
      <c r="I598" s="454">
        <f t="shared" si="19"/>
        <v>0</v>
      </c>
    </row>
    <row r="599" hidden="1" spans="1:9">
      <c r="A599" s="384">
        <f>SUBTOTAL(3,$B$7:B599)</f>
        <v>17</v>
      </c>
      <c r="B599" s="384" t="s">
        <v>1392</v>
      </c>
      <c r="C599" s="384" t="s">
        <v>1393</v>
      </c>
      <c r="D599" s="384" t="s">
        <v>568</v>
      </c>
      <c r="E599" s="453"/>
      <c r="F599" s="454">
        <v>9.6</v>
      </c>
      <c r="G599" s="454">
        <v>0</v>
      </c>
      <c r="H599" s="454">
        <f t="shared" si="18"/>
        <v>0</v>
      </c>
      <c r="I599" s="454">
        <f t="shared" si="19"/>
        <v>0</v>
      </c>
    </row>
    <row r="600" hidden="1" spans="1:9">
      <c r="A600" s="384">
        <f>SUBTOTAL(3,$B$7:B600)</f>
        <v>17</v>
      </c>
      <c r="B600" s="384" t="s">
        <v>1394</v>
      </c>
      <c r="C600" s="384" t="s">
        <v>1395</v>
      </c>
      <c r="D600" s="384" t="s">
        <v>568</v>
      </c>
      <c r="E600" s="453"/>
      <c r="F600" s="454">
        <v>10.17</v>
      </c>
      <c r="G600" s="454">
        <v>0</v>
      </c>
      <c r="H600" s="454">
        <f t="shared" si="18"/>
        <v>0</v>
      </c>
      <c r="I600" s="454">
        <f t="shared" si="19"/>
        <v>0</v>
      </c>
    </row>
    <row r="601" hidden="1" spans="1:9">
      <c r="A601" s="384">
        <f>SUBTOTAL(3,$B$7:B601)</f>
        <v>17</v>
      </c>
      <c r="B601" s="384" t="s">
        <v>1396</v>
      </c>
      <c r="C601" s="384" t="s">
        <v>1397</v>
      </c>
      <c r="D601" s="384" t="s">
        <v>568</v>
      </c>
      <c r="E601" s="453"/>
      <c r="F601" s="454">
        <v>1.97</v>
      </c>
      <c r="G601" s="454">
        <v>0</v>
      </c>
      <c r="H601" s="454">
        <f t="shared" si="18"/>
        <v>0</v>
      </c>
      <c r="I601" s="454">
        <f t="shared" si="19"/>
        <v>0</v>
      </c>
    </row>
    <row r="602" hidden="1" spans="1:9">
      <c r="A602" s="384">
        <f>SUBTOTAL(3,$B$7:B602)</f>
        <v>17</v>
      </c>
      <c r="B602" s="384" t="s">
        <v>1398</v>
      </c>
      <c r="C602" s="384" t="s">
        <v>1399</v>
      </c>
      <c r="D602" s="384" t="s">
        <v>568</v>
      </c>
      <c r="E602" s="453"/>
      <c r="F602" s="454">
        <v>2.55</v>
      </c>
      <c r="G602" s="454">
        <v>0</v>
      </c>
      <c r="H602" s="454">
        <f t="shared" si="18"/>
        <v>0</v>
      </c>
      <c r="I602" s="454">
        <f t="shared" si="19"/>
        <v>0</v>
      </c>
    </row>
    <row r="603" hidden="1" spans="1:9">
      <c r="A603" s="384">
        <f>SUBTOTAL(3,$B$7:B603)</f>
        <v>17</v>
      </c>
      <c r="B603" s="384" t="s">
        <v>1400</v>
      </c>
      <c r="C603" s="384" t="s">
        <v>1401</v>
      </c>
      <c r="D603" s="384" t="s">
        <v>568</v>
      </c>
      <c r="E603" s="453"/>
      <c r="F603" s="454">
        <v>3.05</v>
      </c>
      <c r="G603" s="454">
        <v>0</v>
      </c>
      <c r="H603" s="454">
        <f t="shared" si="18"/>
        <v>0</v>
      </c>
      <c r="I603" s="454">
        <f t="shared" si="19"/>
        <v>0</v>
      </c>
    </row>
    <row r="604" hidden="1" spans="1:9">
      <c r="A604" s="384">
        <f>SUBTOTAL(3,$B$7:B604)</f>
        <v>17</v>
      </c>
      <c r="B604" s="384" t="s">
        <v>1402</v>
      </c>
      <c r="C604" s="384" t="s">
        <v>1403</v>
      </c>
      <c r="D604" s="384" t="s">
        <v>568</v>
      </c>
      <c r="E604" s="453"/>
      <c r="F604" s="454">
        <v>3.14</v>
      </c>
      <c r="G604" s="454">
        <v>0</v>
      </c>
      <c r="H604" s="454">
        <f t="shared" si="18"/>
        <v>0</v>
      </c>
      <c r="I604" s="454">
        <f t="shared" si="19"/>
        <v>0</v>
      </c>
    </row>
    <row r="605" hidden="1" spans="1:9">
      <c r="A605" s="384">
        <f>SUBTOTAL(3,$B$7:B605)</f>
        <v>17</v>
      </c>
      <c r="B605" s="384" t="s">
        <v>1404</v>
      </c>
      <c r="C605" s="384" t="s">
        <v>1405</v>
      </c>
      <c r="D605" s="384" t="s">
        <v>568</v>
      </c>
      <c r="E605" s="453"/>
      <c r="F605" s="454">
        <v>3.24</v>
      </c>
      <c r="G605" s="454">
        <v>0</v>
      </c>
      <c r="H605" s="454">
        <f t="shared" si="18"/>
        <v>0</v>
      </c>
      <c r="I605" s="454">
        <f t="shared" si="19"/>
        <v>0</v>
      </c>
    </row>
    <row r="606" hidden="1" spans="1:9">
      <c r="A606" s="384">
        <f>SUBTOTAL(3,$B$7:B606)</f>
        <v>17</v>
      </c>
      <c r="B606" s="384" t="s">
        <v>1406</v>
      </c>
      <c r="C606" s="384" t="s">
        <v>1407</v>
      </c>
      <c r="D606" s="384" t="s">
        <v>568</v>
      </c>
      <c r="E606" s="453"/>
      <c r="F606" s="454">
        <v>3.48</v>
      </c>
      <c r="G606" s="454">
        <v>0</v>
      </c>
      <c r="H606" s="454">
        <f t="shared" si="18"/>
        <v>0</v>
      </c>
      <c r="I606" s="454">
        <f t="shared" si="19"/>
        <v>0</v>
      </c>
    </row>
    <row r="607" hidden="1" spans="1:9">
      <c r="A607" s="384">
        <f>SUBTOTAL(3,$B$7:B607)</f>
        <v>17</v>
      </c>
      <c r="B607" s="384" t="s">
        <v>1408</v>
      </c>
      <c r="C607" s="384" t="s">
        <v>1409</v>
      </c>
      <c r="D607" s="384" t="s">
        <v>568</v>
      </c>
      <c r="E607" s="453"/>
      <c r="F607" s="454">
        <v>4.06</v>
      </c>
      <c r="G607" s="454">
        <v>0</v>
      </c>
      <c r="H607" s="454">
        <f t="shared" si="18"/>
        <v>0</v>
      </c>
      <c r="I607" s="454">
        <f t="shared" si="19"/>
        <v>0</v>
      </c>
    </row>
    <row r="608" hidden="1" spans="1:9">
      <c r="A608" s="384">
        <f>SUBTOTAL(3,$B$7:B608)</f>
        <v>17</v>
      </c>
      <c r="B608" s="384" t="s">
        <v>1410</v>
      </c>
      <c r="C608" s="384" t="s">
        <v>1411</v>
      </c>
      <c r="D608" s="384" t="s">
        <v>568</v>
      </c>
      <c r="E608" s="453"/>
      <c r="F608" s="454">
        <v>4.44</v>
      </c>
      <c r="G608" s="454">
        <v>0</v>
      </c>
      <c r="H608" s="454">
        <f t="shared" si="18"/>
        <v>0</v>
      </c>
      <c r="I608" s="454">
        <f t="shared" si="19"/>
        <v>0</v>
      </c>
    </row>
    <row r="609" hidden="1" spans="1:9">
      <c r="A609" s="384">
        <f>SUBTOTAL(3,$B$7:B609)</f>
        <v>17</v>
      </c>
      <c r="B609" s="384" t="s">
        <v>1412</v>
      </c>
      <c r="C609" s="384" t="s">
        <v>1413</v>
      </c>
      <c r="D609" s="384" t="s">
        <v>568</v>
      </c>
      <c r="E609" s="453"/>
      <c r="F609" s="454">
        <v>4.64</v>
      </c>
      <c r="G609" s="454">
        <v>0</v>
      </c>
      <c r="H609" s="454">
        <f t="shared" si="18"/>
        <v>0</v>
      </c>
      <c r="I609" s="454">
        <f t="shared" si="19"/>
        <v>0</v>
      </c>
    </row>
    <row r="610" hidden="1" spans="1:9">
      <c r="A610" s="384">
        <f>SUBTOTAL(3,$B$7:B610)</f>
        <v>17</v>
      </c>
      <c r="B610" s="384" t="s">
        <v>1414</v>
      </c>
      <c r="C610" s="384" t="s">
        <v>1415</v>
      </c>
      <c r="D610" s="384" t="s">
        <v>568</v>
      </c>
      <c r="E610" s="453"/>
      <c r="F610" s="454">
        <v>1.29</v>
      </c>
      <c r="G610" s="454">
        <v>0</v>
      </c>
      <c r="H610" s="454">
        <f t="shared" si="18"/>
        <v>0</v>
      </c>
      <c r="I610" s="454">
        <f t="shared" si="19"/>
        <v>0</v>
      </c>
    </row>
    <row r="611" hidden="1" spans="1:9">
      <c r="A611" s="384">
        <f>SUBTOTAL(3,$B$7:B611)</f>
        <v>17</v>
      </c>
      <c r="B611" s="384" t="s">
        <v>1416</v>
      </c>
      <c r="C611" s="384" t="s">
        <v>1417</v>
      </c>
      <c r="D611" s="384" t="s">
        <v>568</v>
      </c>
      <c r="E611" s="453"/>
      <c r="F611" s="454">
        <v>1.58</v>
      </c>
      <c r="G611" s="454">
        <v>0</v>
      </c>
      <c r="H611" s="454">
        <f t="shared" si="18"/>
        <v>0</v>
      </c>
      <c r="I611" s="454">
        <f t="shared" si="19"/>
        <v>0</v>
      </c>
    </row>
    <row r="612" hidden="1" spans="1:9">
      <c r="A612" s="384">
        <f>SUBTOTAL(3,$B$7:B612)</f>
        <v>17</v>
      </c>
      <c r="B612" s="384" t="s">
        <v>1418</v>
      </c>
      <c r="C612" s="384" t="s">
        <v>1419</v>
      </c>
      <c r="D612" s="384" t="s">
        <v>568</v>
      </c>
      <c r="E612" s="453"/>
      <c r="F612" s="454">
        <v>1.83</v>
      </c>
      <c r="G612" s="454">
        <v>0</v>
      </c>
      <c r="H612" s="454">
        <f t="shared" si="18"/>
        <v>0</v>
      </c>
      <c r="I612" s="454">
        <f t="shared" si="19"/>
        <v>0</v>
      </c>
    </row>
    <row r="613" hidden="1" spans="1:9">
      <c r="A613" s="384">
        <f>SUBTOTAL(3,$B$7:B613)</f>
        <v>17</v>
      </c>
      <c r="B613" s="384" t="s">
        <v>1420</v>
      </c>
      <c r="C613" s="384" t="s">
        <v>1421</v>
      </c>
      <c r="D613" s="384" t="s">
        <v>568</v>
      </c>
      <c r="E613" s="453"/>
      <c r="F613" s="454">
        <v>1.9</v>
      </c>
      <c r="G613" s="454">
        <v>0</v>
      </c>
      <c r="H613" s="454">
        <f t="shared" si="18"/>
        <v>0</v>
      </c>
      <c r="I613" s="454">
        <f t="shared" si="19"/>
        <v>0</v>
      </c>
    </row>
    <row r="614" hidden="1" spans="1:9">
      <c r="A614" s="384">
        <f>SUBTOTAL(3,$B$7:B614)</f>
        <v>17</v>
      </c>
      <c r="B614" s="384" t="s">
        <v>1422</v>
      </c>
      <c r="C614" s="384" t="s">
        <v>1423</v>
      </c>
      <c r="D614" s="384" t="s">
        <v>568</v>
      </c>
      <c r="E614" s="453"/>
      <c r="F614" s="454">
        <v>1.95</v>
      </c>
      <c r="G614" s="454">
        <v>0</v>
      </c>
      <c r="H614" s="454">
        <f t="shared" si="18"/>
        <v>0</v>
      </c>
      <c r="I614" s="454">
        <f t="shared" si="19"/>
        <v>0</v>
      </c>
    </row>
    <row r="615" hidden="1" spans="1:9">
      <c r="A615" s="384">
        <f>SUBTOTAL(3,$B$7:B615)</f>
        <v>17</v>
      </c>
      <c r="B615" s="384" t="s">
        <v>1424</v>
      </c>
      <c r="C615" s="384" t="s">
        <v>1425</v>
      </c>
      <c r="D615" s="384" t="s">
        <v>568</v>
      </c>
      <c r="E615" s="453"/>
      <c r="F615" s="454">
        <v>2.15</v>
      </c>
      <c r="G615" s="454">
        <v>0</v>
      </c>
      <c r="H615" s="454">
        <f t="shared" si="18"/>
        <v>0</v>
      </c>
      <c r="I615" s="454">
        <f t="shared" si="19"/>
        <v>0</v>
      </c>
    </row>
    <row r="616" hidden="1" spans="1:9">
      <c r="A616" s="384">
        <f>SUBTOTAL(3,$B$7:B616)</f>
        <v>17</v>
      </c>
      <c r="B616" s="384" t="s">
        <v>1426</v>
      </c>
      <c r="C616" s="384" t="s">
        <v>1427</v>
      </c>
      <c r="D616" s="384" t="s">
        <v>568</v>
      </c>
      <c r="E616" s="453"/>
      <c r="F616" s="454">
        <v>2.57</v>
      </c>
      <c r="G616" s="454">
        <v>0</v>
      </c>
      <c r="H616" s="454">
        <f t="shared" si="18"/>
        <v>0</v>
      </c>
      <c r="I616" s="454">
        <f t="shared" si="19"/>
        <v>0</v>
      </c>
    </row>
    <row r="617" hidden="1" spans="1:9">
      <c r="A617" s="384">
        <f>SUBTOTAL(3,$B$7:B617)</f>
        <v>17</v>
      </c>
      <c r="B617" s="384" t="s">
        <v>1428</v>
      </c>
      <c r="C617" s="384" t="s">
        <v>1429</v>
      </c>
      <c r="D617" s="384" t="s">
        <v>568</v>
      </c>
      <c r="E617" s="453"/>
      <c r="F617" s="454">
        <v>2.94</v>
      </c>
      <c r="G617" s="454">
        <v>0</v>
      </c>
      <c r="H617" s="454">
        <f t="shared" si="18"/>
        <v>0</v>
      </c>
      <c r="I617" s="454">
        <f t="shared" si="19"/>
        <v>0</v>
      </c>
    </row>
    <row r="618" hidden="1" spans="1:9">
      <c r="A618" s="384">
        <f>SUBTOTAL(3,$B$7:B618)</f>
        <v>17</v>
      </c>
      <c r="B618" s="384" t="s">
        <v>1430</v>
      </c>
      <c r="C618" s="384" t="s">
        <v>1431</v>
      </c>
      <c r="D618" s="384" t="s">
        <v>568</v>
      </c>
      <c r="E618" s="453"/>
      <c r="F618" s="454">
        <v>3.27</v>
      </c>
      <c r="G618" s="454">
        <v>0</v>
      </c>
      <c r="H618" s="454">
        <f t="shared" si="18"/>
        <v>0</v>
      </c>
      <c r="I618" s="454">
        <f t="shared" si="19"/>
        <v>0</v>
      </c>
    </row>
    <row r="619" hidden="1" spans="1:9">
      <c r="A619" s="384">
        <f>SUBTOTAL(3,$B$7:B619)</f>
        <v>17</v>
      </c>
      <c r="B619" s="384" t="s">
        <v>1432</v>
      </c>
      <c r="C619" s="384" t="s">
        <v>1433</v>
      </c>
      <c r="D619" s="384" t="s">
        <v>568</v>
      </c>
      <c r="E619" s="453"/>
      <c r="F619" s="454">
        <v>3.96</v>
      </c>
      <c r="G619" s="454">
        <v>0</v>
      </c>
      <c r="H619" s="454">
        <f t="shared" si="18"/>
        <v>0</v>
      </c>
      <c r="I619" s="454">
        <f t="shared" si="19"/>
        <v>0</v>
      </c>
    </row>
    <row r="620" hidden="1" spans="1:9">
      <c r="A620" s="384">
        <f>SUBTOTAL(3,$B$7:B620)</f>
        <v>17</v>
      </c>
      <c r="B620" s="384" t="s">
        <v>1434</v>
      </c>
      <c r="C620" s="384" t="s">
        <v>1435</v>
      </c>
      <c r="D620" s="384" t="s">
        <v>568</v>
      </c>
      <c r="E620" s="453"/>
      <c r="F620" s="454">
        <v>4.56</v>
      </c>
      <c r="G620" s="454">
        <v>0</v>
      </c>
      <c r="H620" s="454">
        <f t="shared" si="18"/>
        <v>0</v>
      </c>
      <c r="I620" s="454">
        <f t="shared" si="19"/>
        <v>0</v>
      </c>
    </row>
    <row r="621" hidden="1" spans="1:9">
      <c r="A621" s="384">
        <f>SUBTOTAL(3,$B$7:B621)</f>
        <v>17</v>
      </c>
      <c r="B621" s="384" t="s">
        <v>1436</v>
      </c>
      <c r="C621" s="384" t="s">
        <v>1437</v>
      </c>
      <c r="D621" s="384" t="s">
        <v>568</v>
      </c>
      <c r="E621" s="453"/>
      <c r="F621" s="454">
        <v>5.07</v>
      </c>
      <c r="G621" s="454">
        <v>0</v>
      </c>
      <c r="H621" s="454">
        <f t="shared" si="18"/>
        <v>0</v>
      </c>
      <c r="I621" s="454">
        <f t="shared" si="19"/>
        <v>0</v>
      </c>
    </row>
    <row r="622" hidden="1" spans="1:9">
      <c r="A622" s="384">
        <f>SUBTOTAL(3,$B$7:B622)</f>
        <v>17</v>
      </c>
      <c r="B622" s="384" t="s">
        <v>1438</v>
      </c>
      <c r="C622" s="384" t="s">
        <v>1439</v>
      </c>
      <c r="D622" s="384" t="s">
        <v>1440</v>
      </c>
      <c r="E622" s="453"/>
      <c r="F622" s="454">
        <v>2.21</v>
      </c>
      <c r="G622" s="454">
        <v>0</v>
      </c>
      <c r="H622" s="454">
        <f t="shared" si="18"/>
        <v>0</v>
      </c>
      <c r="I622" s="454">
        <f t="shared" si="19"/>
        <v>0</v>
      </c>
    </row>
    <row r="623" hidden="1" spans="1:9">
      <c r="A623" s="384">
        <f>SUBTOTAL(3,$B$7:B623)</f>
        <v>17</v>
      </c>
      <c r="B623" s="384" t="s">
        <v>1441</v>
      </c>
      <c r="C623" s="384" t="s">
        <v>1442</v>
      </c>
      <c r="D623" s="384" t="s">
        <v>1440</v>
      </c>
      <c r="E623" s="453"/>
      <c r="F623" s="454">
        <v>3.1</v>
      </c>
      <c r="G623" s="454">
        <v>0</v>
      </c>
      <c r="H623" s="454">
        <f t="shared" si="18"/>
        <v>0</v>
      </c>
      <c r="I623" s="454">
        <f t="shared" si="19"/>
        <v>0</v>
      </c>
    </row>
    <row r="624" hidden="1" spans="1:9">
      <c r="A624" s="384">
        <f>SUBTOTAL(3,$B$7:B624)</f>
        <v>17</v>
      </c>
      <c r="B624" s="384" t="s">
        <v>1443</v>
      </c>
      <c r="C624" s="384" t="s">
        <v>1444</v>
      </c>
      <c r="D624" s="384" t="s">
        <v>1440</v>
      </c>
      <c r="E624" s="456"/>
      <c r="F624" s="454">
        <v>4.39</v>
      </c>
      <c r="G624" s="454">
        <v>0</v>
      </c>
      <c r="H624" s="454">
        <f t="shared" si="18"/>
        <v>0</v>
      </c>
      <c r="I624" s="454">
        <f t="shared" si="19"/>
        <v>0</v>
      </c>
    </row>
    <row r="625" hidden="1" spans="1:9">
      <c r="A625" s="384">
        <f>SUBTOTAL(3,$B$7:B625)</f>
        <v>17</v>
      </c>
      <c r="B625" s="384" t="s">
        <v>1445</v>
      </c>
      <c r="C625" s="384" t="s">
        <v>1446</v>
      </c>
      <c r="D625" s="384" t="s">
        <v>1440</v>
      </c>
      <c r="E625" s="453"/>
      <c r="F625" s="454">
        <v>5.47</v>
      </c>
      <c r="G625" s="454">
        <v>0</v>
      </c>
      <c r="H625" s="454">
        <f t="shared" si="18"/>
        <v>0</v>
      </c>
      <c r="I625" s="454">
        <f t="shared" si="19"/>
        <v>0</v>
      </c>
    </row>
    <row r="626" hidden="1" spans="1:9">
      <c r="A626" s="384">
        <f>SUBTOTAL(3,$B$7:B626)</f>
        <v>17</v>
      </c>
      <c r="B626" s="384" t="s">
        <v>1447</v>
      </c>
      <c r="C626" s="384" t="s">
        <v>1448</v>
      </c>
      <c r="D626" s="384" t="s">
        <v>1440</v>
      </c>
      <c r="E626" s="453"/>
      <c r="F626" s="454">
        <v>6.48</v>
      </c>
      <c r="G626" s="454">
        <v>0</v>
      </c>
      <c r="H626" s="454">
        <f t="shared" si="18"/>
        <v>0</v>
      </c>
      <c r="I626" s="454">
        <f t="shared" si="19"/>
        <v>0</v>
      </c>
    </row>
    <row r="627" hidden="1" spans="1:9">
      <c r="A627" s="384">
        <f>SUBTOTAL(3,$B$7:B627)</f>
        <v>17</v>
      </c>
      <c r="B627" s="384" t="s">
        <v>1449</v>
      </c>
      <c r="C627" s="384" t="s">
        <v>1450</v>
      </c>
      <c r="D627" s="384" t="s">
        <v>1440</v>
      </c>
      <c r="E627" s="453"/>
      <c r="F627" s="454">
        <v>7.27</v>
      </c>
      <c r="G627" s="454">
        <v>0</v>
      </c>
      <c r="H627" s="454">
        <f t="shared" si="18"/>
        <v>0</v>
      </c>
      <c r="I627" s="454">
        <f t="shared" si="19"/>
        <v>0</v>
      </c>
    </row>
    <row r="628" hidden="1" spans="1:9">
      <c r="A628" s="384">
        <f>SUBTOTAL(3,$B$7:B628)</f>
        <v>17</v>
      </c>
      <c r="B628" s="384" t="s">
        <v>1451</v>
      </c>
      <c r="C628" s="384" t="s">
        <v>1452</v>
      </c>
      <c r="D628" s="384" t="s">
        <v>1440</v>
      </c>
      <c r="E628" s="453"/>
      <c r="F628" s="454">
        <v>7.85</v>
      </c>
      <c r="G628" s="454">
        <v>0</v>
      </c>
      <c r="H628" s="454">
        <f t="shared" si="18"/>
        <v>0</v>
      </c>
      <c r="I628" s="454">
        <f t="shared" si="19"/>
        <v>0</v>
      </c>
    </row>
    <row r="629" hidden="1" spans="1:9">
      <c r="A629" s="384">
        <f>SUBTOTAL(3,$B$7:B629)</f>
        <v>17</v>
      </c>
      <c r="B629" s="384" t="s">
        <v>1453</v>
      </c>
      <c r="C629" s="384" t="s">
        <v>1454</v>
      </c>
      <c r="D629" s="384" t="s">
        <v>1440</v>
      </c>
      <c r="E629" s="453"/>
      <c r="F629" s="454">
        <v>8.28</v>
      </c>
      <c r="G629" s="454">
        <v>0</v>
      </c>
      <c r="H629" s="454">
        <f t="shared" si="18"/>
        <v>0</v>
      </c>
      <c r="I629" s="454">
        <f t="shared" si="19"/>
        <v>0</v>
      </c>
    </row>
    <row r="630" hidden="1" spans="1:9">
      <c r="A630" s="384">
        <f>SUBTOTAL(3,$B$7:B630)</f>
        <v>17</v>
      </c>
      <c r="B630" s="384" t="s">
        <v>1455</v>
      </c>
      <c r="C630" s="384" t="s">
        <v>1456</v>
      </c>
      <c r="D630" s="384" t="s">
        <v>1440</v>
      </c>
      <c r="E630" s="453"/>
      <c r="F630" s="454">
        <v>8.57</v>
      </c>
      <c r="G630" s="454">
        <v>0</v>
      </c>
      <c r="H630" s="454">
        <f t="shared" si="18"/>
        <v>0</v>
      </c>
      <c r="I630" s="454">
        <f t="shared" si="19"/>
        <v>0</v>
      </c>
    </row>
    <row r="631" hidden="1" spans="1:9">
      <c r="A631" s="384">
        <f>SUBTOTAL(3,$B$7:B631)</f>
        <v>17</v>
      </c>
      <c r="B631" s="384" t="s">
        <v>1457</v>
      </c>
      <c r="C631" s="384" t="s">
        <v>1458</v>
      </c>
      <c r="D631" s="384" t="s">
        <v>1440</v>
      </c>
      <c r="E631" s="453"/>
      <c r="F631" s="454">
        <v>9.17</v>
      </c>
      <c r="G631" s="454">
        <v>0</v>
      </c>
      <c r="H631" s="454">
        <f t="shared" si="18"/>
        <v>0</v>
      </c>
      <c r="I631" s="454">
        <f t="shared" si="19"/>
        <v>0</v>
      </c>
    </row>
    <row r="632" hidden="1" spans="1:9">
      <c r="A632" s="384">
        <f>SUBTOTAL(3,$B$7:B632)</f>
        <v>17</v>
      </c>
      <c r="B632" s="384" t="s">
        <v>1459</v>
      </c>
      <c r="C632" s="384" t="s">
        <v>1460</v>
      </c>
      <c r="D632" s="384" t="s">
        <v>1440</v>
      </c>
      <c r="E632" s="453"/>
      <c r="F632" s="454">
        <v>9.41</v>
      </c>
      <c r="G632" s="454">
        <v>0</v>
      </c>
      <c r="H632" s="454">
        <f t="shared" si="18"/>
        <v>0</v>
      </c>
      <c r="I632" s="454">
        <f t="shared" si="19"/>
        <v>0</v>
      </c>
    </row>
    <row r="633" hidden="1" spans="1:9">
      <c r="A633" s="384">
        <f>SUBTOTAL(3,$B$7:B633)</f>
        <v>17</v>
      </c>
      <c r="B633" s="384" t="s">
        <v>1461</v>
      </c>
      <c r="C633" s="384" t="s">
        <v>1462</v>
      </c>
      <c r="D633" s="384" t="s">
        <v>1440</v>
      </c>
      <c r="E633" s="453"/>
      <c r="F633" s="454">
        <v>10.03</v>
      </c>
      <c r="G633" s="454">
        <v>0</v>
      </c>
      <c r="H633" s="454">
        <f t="shared" si="18"/>
        <v>0</v>
      </c>
      <c r="I633" s="454">
        <f t="shared" si="19"/>
        <v>0</v>
      </c>
    </row>
    <row r="634" hidden="1" spans="1:9">
      <c r="A634" s="384">
        <f>SUBTOTAL(3,$B$7:B634)</f>
        <v>17</v>
      </c>
      <c r="B634" s="384" t="s">
        <v>1463</v>
      </c>
      <c r="C634" s="384" t="s">
        <v>1464</v>
      </c>
      <c r="D634" s="384" t="s">
        <v>1440</v>
      </c>
      <c r="E634" s="453"/>
      <c r="F634" s="454">
        <v>10.85</v>
      </c>
      <c r="G634" s="454">
        <v>0</v>
      </c>
      <c r="H634" s="454">
        <f t="shared" si="18"/>
        <v>0</v>
      </c>
      <c r="I634" s="454">
        <f t="shared" si="19"/>
        <v>0</v>
      </c>
    </row>
    <row r="635" hidden="1" spans="1:9">
      <c r="A635" s="384">
        <f>SUBTOTAL(3,$B$7:B635)</f>
        <v>17</v>
      </c>
      <c r="B635" s="384" t="s">
        <v>1465</v>
      </c>
      <c r="C635" s="384" t="s">
        <v>1466</v>
      </c>
      <c r="D635" s="384" t="s">
        <v>1440</v>
      </c>
      <c r="E635" s="453"/>
      <c r="F635" s="454">
        <v>11.54</v>
      </c>
      <c r="G635" s="454">
        <v>0</v>
      </c>
      <c r="H635" s="454">
        <f t="shared" si="18"/>
        <v>0</v>
      </c>
      <c r="I635" s="454">
        <f t="shared" si="19"/>
        <v>0</v>
      </c>
    </row>
    <row r="636" hidden="1" spans="1:9">
      <c r="A636" s="384">
        <f>SUBTOTAL(3,$B$7:B636)</f>
        <v>17</v>
      </c>
      <c r="B636" s="384" t="s">
        <v>1467</v>
      </c>
      <c r="C636" s="384" t="s">
        <v>1468</v>
      </c>
      <c r="D636" s="384" t="s">
        <v>1440</v>
      </c>
      <c r="E636" s="453"/>
      <c r="F636" s="454">
        <v>12.1</v>
      </c>
      <c r="G636" s="454">
        <v>0</v>
      </c>
      <c r="H636" s="454">
        <f t="shared" si="18"/>
        <v>0</v>
      </c>
      <c r="I636" s="454">
        <f t="shared" si="19"/>
        <v>0</v>
      </c>
    </row>
    <row r="637" hidden="1" spans="1:9">
      <c r="A637" s="384">
        <f>SUBTOTAL(3,$B$7:B637)</f>
        <v>17</v>
      </c>
      <c r="B637" s="384" t="s">
        <v>1469</v>
      </c>
      <c r="C637" s="384" t="s">
        <v>1470</v>
      </c>
      <c r="D637" s="384" t="s">
        <v>1440</v>
      </c>
      <c r="E637" s="453"/>
      <c r="F637" s="454">
        <v>12.89</v>
      </c>
      <c r="G637" s="454">
        <v>0</v>
      </c>
      <c r="H637" s="454">
        <f t="shared" si="18"/>
        <v>0</v>
      </c>
      <c r="I637" s="454">
        <f t="shared" si="19"/>
        <v>0</v>
      </c>
    </row>
    <row r="638" hidden="1" spans="1:9">
      <c r="A638" s="384">
        <f>SUBTOTAL(3,$B$7:B638)</f>
        <v>17</v>
      </c>
      <c r="B638" s="384" t="s">
        <v>1471</v>
      </c>
      <c r="C638" s="384" t="s">
        <v>1472</v>
      </c>
      <c r="D638" s="384" t="s">
        <v>1440</v>
      </c>
      <c r="E638" s="453"/>
      <c r="F638" s="454">
        <v>13.58</v>
      </c>
      <c r="G638" s="454">
        <v>0</v>
      </c>
      <c r="H638" s="454">
        <f t="shared" si="18"/>
        <v>0</v>
      </c>
      <c r="I638" s="454">
        <f t="shared" si="19"/>
        <v>0</v>
      </c>
    </row>
    <row r="639" hidden="1" spans="1:9">
      <c r="A639" s="384">
        <f>SUBTOTAL(3,$B$7:B639)</f>
        <v>17</v>
      </c>
      <c r="B639" s="384" t="s">
        <v>1473</v>
      </c>
      <c r="C639" s="384" t="s">
        <v>1474</v>
      </c>
      <c r="D639" s="384" t="s">
        <v>1440</v>
      </c>
      <c r="E639" s="453"/>
      <c r="F639" s="454">
        <v>14.23</v>
      </c>
      <c r="G639" s="454">
        <v>0</v>
      </c>
      <c r="H639" s="454">
        <f t="shared" si="18"/>
        <v>0</v>
      </c>
      <c r="I639" s="454">
        <f t="shared" si="19"/>
        <v>0</v>
      </c>
    </row>
    <row r="640" hidden="1" spans="1:9">
      <c r="A640" s="384">
        <f>SUBTOTAL(3,$B$7:B640)</f>
        <v>17</v>
      </c>
      <c r="B640" s="384" t="s">
        <v>1475</v>
      </c>
      <c r="C640" s="384" t="s">
        <v>1476</v>
      </c>
      <c r="D640" s="384" t="s">
        <v>1440</v>
      </c>
      <c r="E640" s="453"/>
      <c r="F640" s="454">
        <v>14.83</v>
      </c>
      <c r="G640" s="454">
        <v>0</v>
      </c>
      <c r="H640" s="454">
        <f t="shared" si="18"/>
        <v>0</v>
      </c>
      <c r="I640" s="454">
        <f t="shared" si="19"/>
        <v>0</v>
      </c>
    </row>
    <row r="641" hidden="1" spans="1:9">
      <c r="A641" s="384">
        <f>SUBTOTAL(3,$B$7:B641)</f>
        <v>17</v>
      </c>
      <c r="B641" s="384" t="s">
        <v>1477</v>
      </c>
      <c r="C641" s="384" t="s">
        <v>1478</v>
      </c>
      <c r="D641" s="384" t="s">
        <v>1440</v>
      </c>
      <c r="E641" s="453"/>
      <c r="F641" s="454">
        <v>15.36</v>
      </c>
      <c r="G641" s="454">
        <v>0</v>
      </c>
      <c r="H641" s="454">
        <f t="shared" si="18"/>
        <v>0</v>
      </c>
      <c r="I641" s="454">
        <f t="shared" si="19"/>
        <v>0</v>
      </c>
    </row>
    <row r="642" hidden="1" spans="1:9">
      <c r="A642" s="384">
        <f>SUBTOTAL(3,$B$7:B642)</f>
        <v>17</v>
      </c>
      <c r="B642" s="384" t="s">
        <v>1479</v>
      </c>
      <c r="C642" s="384" t="s">
        <v>1480</v>
      </c>
      <c r="D642" s="384" t="s">
        <v>1440</v>
      </c>
      <c r="E642" s="453"/>
      <c r="F642" s="454">
        <v>15.82</v>
      </c>
      <c r="G642" s="454">
        <v>0</v>
      </c>
      <c r="H642" s="454">
        <f t="shared" si="18"/>
        <v>0</v>
      </c>
      <c r="I642" s="454">
        <f t="shared" si="19"/>
        <v>0</v>
      </c>
    </row>
    <row r="643" hidden="1" spans="1:9">
      <c r="A643" s="384">
        <f>SUBTOTAL(3,$B$7:B643)</f>
        <v>17</v>
      </c>
      <c r="B643" s="384" t="s">
        <v>1481</v>
      </c>
      <c r="C643" s="384" t="s">
        <v>1482</v>
      </c>
      <c r="D643" s="384" t="s">
        <v>1440</v>
      </c>
      <c r="E643" s="453"/>
      <c r="F643" s="454">
        <v>16.25</v>
      </c>
      <c r="G643" s="454">
        <v>0</v>
      </c>
      <c r="H643" s="454">
        <f t="shared" si="18"/>
        <v>0</v>
      </c>
      <c r="I643" s="454">
        <f t="shared" si="19"/>
        <v>0</v>
      </c>
    </row>
    <row r="644" hidden="1" spans="1:9">
      <c r="A644" s="384">
        <f>SUBTOTAL(3,$B$7:B644)</f>
        <v>17</v>
      </c>
      <c r="B644" s="384" t="s">
        <v>1483</v>
      </c>
      <c r="C644" s="384" t="s">
        <v>1484</v>
      </c>
      <c r="D644" s="384" t="s">
        <v>1440</v>
      </c>
      <c r="E644" s="453"/>
      <c r="F644" s="454">
        <v>16.58</v>
      </c>
      <c r="G644" s="454">
        <v>0</v>
      </c>
      <c r="H644" s="454">
        <f t="shared" si="18"/>
        <v>0</v>
      </c>
      <c r="I644" s="454">
        <f t="shared" si="19"/>
        <v>0</v>
      </c>
    </row>
    <row r="645" hidden="1" spans="1:9">
      <c r="A645" s="384">
        <f>SUBTOTAL(3,$B$7:B645)</f>
        <v>17</v>
      </c>
      <c r="B645" s="384" t="s">
        <v>1485</v>
      </c>
      <c r="C645" s="384" t="s">
        <v>1486</v>
      </c>
      <c r="D645" s="384" t="s">
        <v>1440</v>
      </c>
      <c r="E645" s="453"/>
      <c r="F645" s="454">
        <v>16.87</v>
      </c>
      <c r="G645" s="454">
        <v>0</v>
      </c>
      <c r="H645" s="454">
        <f t="shared" si="18"/>
        <v>0</v>
      </c>
      <c r="I645" s="454">
        <f t="shared" si="19"/>
        <v>0</v>
      </c>
    </row>
    <row r="646" hidden="1" spans="1:9">
      <c r="A646" s="384">
        <f>SUBTOTAL(3,$B$7:B646)</f>
        <v>17</v>
      </c>
      <c r="B646" s="384" t="s">
        <v>1487</v>
      </c>
      <c r="C646" s="384" t="s">
        <v>1488</v>
      </c>
      <c r="D646" s="384" t="s">
        <v>1440</v>
      </c>
      <c r="E646" s="453"/>
      <c r="F646" s="454">
        <v>17.09</v>
      </c>
      <c r="G646" s="454">
        <v>0</v>
      </c>
      <c r="H646" s="454">
        <f t="shared" si="18"/>
        <v>0</v>
      </c>
      <c r="I646" s="454">
        <f t="shared" si="19"/>
        <v>0</v>
      </c>
    </row>
    <row r="647" hidden="1" spans="1:9">
      <c r="A647" s="384">
        <f>SUBTOTAL(3,$B$7:B647)</f>
        <v>17</v>
      </c>
      <c r="B647" s="384" t="s">
        <v>1489</v>
      </c>
      <c r="C647" s="384" t="s">
        <v>1490</v>
      </c>
      <c r="D647" s="384" t="s">
        <v>1440</v>
      </c>
      <c r="E647" s="453"/>
      <c r="F647" s="454">
        <v>17.4</v>
      </c>
      <c r="G647" s="454">
        <v>0</v>
      </c>
      <c r="H647" s="454">
        <f t="shared" si="18"/>
        <v>0</v>
      </c>
      <c r="I647" s="454">
        <f t="shared" si="19"/>
        <v>0</v>
      </c>
    </row>
    <row r="648" hidden="1" spans="1:9">
      <c r="A648" s="384">
        <f>SUBTOTAL(3,$B$7:B648)</f>
        <v>17</v>
      </c>
      <c r="B648" s="384" t="s">
        <v>1491</v>
      </c>
      <c r="C648" s="384" t="s">
        <v>1492</v>
      </c>
      <c r="D648" s="384" t="s">
        <v>1440</v>
      </c>
      <c r="E648" s="453"/>
      <c r="F648" s="454">
        <v>17.64</v>
      </c>
      <c r="G648" s="454">
        <v>0</v>
      </c>
      <c r="H648" s="454">
        <f t="shared" ref="H648:H711" si="20">E648*F648</f>
        <v>0</v>
      </c>
      <c r="I648" s="454">
        <f t="shared" ref="I648:I711" si="21">E648*G648</f>
        <v>0</v>
      </c>
    </row>
    <row r="649" hidden="1" spans="1:9">
      <c r="A649" s="384">
        <f>SUBTOTAL(3,$B$7:B649)</f>
        <v>17</v>
      </c>
      <c r="B649" s="384" t="s">
        <v>1493</v>
      </c>
      <c r="C649" s="384" t="s">
        <v>1494</v>
      </c>
      <c r="D649" s="384" t="s">
        <v>1440</v>
      </c>
      <c r="E649" s="453"/>
      <c r="F649" s="454">
        <v>17.83</v>
      </c>
      <c r="G649" s="454">
        <v>0</v>
      </c>
      <c r="H649" s="454">
        <f t="shared" si="20"/>
        <v>0</v>
      </c>
      <c r="I649" s="454">
        <f t="shared" si="21"/>
        <v>0</v>
      </c>
    </row>
    <row r="650" hidden="1" spans="1:9">
      <c r="A650" s="384">
        <f>SUBTOTAL(3,$B$7:B650)</f>
        <v>17</v>
      </c>
      <c r="B650" s="384" t="s">
        <v>1495</v>
      </c>
      <c r="C650" s="384" t="s">
        <v>1496</v>
      </c>
      <c r="D650" s="384" t="s">
        <v>1440</v>
      </c>
      <c r="E650" s="453"/>
      <c r="F650" s="454">
        <v>17.98</v>
      </c>
      <c r="G650" s="454">
        <v>0</v>
      </c>
      <c r="H650" s="454">
        <f t="shared" si="20"/>
        <v>0</v>
      </c>
      <c r="I650" s="454">
        <f t="shared" si="21"/>
        <v>0</v>
      </c>
    </row>
    <row r="651" hidden="1" spans="1:9">
      <c r="A651" s="384">
        <f>SUBTOTAL(3,$B$7:B651)</f>
        <v>17</v>
      </c>
      <c r="B651" s="384" t="s">
        <v>1497</v>
      </c>
      <c r="C651" s="384" t="s">
        <v>1498</v>
      </c>
      <c r="D651" s="384" t="s">
        <v>1440</v>
      </c>
      <c r="E651" s="456"/>
      <c r="F651" s="454">
        <v>1.84</v>
      </c>
      <c r="G651" s="454">
        <v>0</v>
      </c>
      <c r="H651" s="454">
        <f t="shared" si="20"/>
        <v>0</v>
      </c>
      <c r="I651" s="454">
        <f t="shared" si="21"/>
        <v>0</v>
      </c>
    </row>
    <row r="652" hidden="1" spans="1:9">
      <c r="A652" s="384">
        <f>SUBTOTAL(3,$B$7:B652)</f>
        <v>17</v>
      </c>
      <c r="B652" s="384" t="s">
        <v>1499</v>
      </c>
      <c r="C652" s="384" t="s">
        <v>1500</v>
      </c>
      <c r="D652" s="384" t="s">
        <v>1440</v>
      </c>
      <c r="E652" s="456"/>
      <c r="F652" s="454">
        <v>2.58</v>
      </c>
      <c r="G652" s="454">
        <v>0</v>
      </c>
      <c r="H652" s="454">
        <f t="shared" si="20"/>
        <v>0</v>
      </c>
      <c r="I652" s="454">
        <f t="shared" si="21"/>
        <v>0</v>
      </c>
    </row>
    <row r="653" hidden="1" spans="1:9">
      <c r="A653" s="384">
        <f>SUBTOTAL(3,$B$7:B653)</f>
        <v>17</v>
      </c>
      <c r="B653" s="384" t="s">
        <v>1501</v>
      </c>
      <c r="C653" s="384" t="s">
        <v>1502</v>
      </c>
      <c r="D653" s="384" t="s">
        <v>1440</v>
      </c>
      <c r="E653" s="456"/>
      <c r="F653" s="454">
        <v>3.66</v>
      </c>
      <c r="G653" s="454">
        <v>0</v>
      </c>
      <c r="H653" s="454">
        <f t="shared" si="20"/>
        <v>0</v>
      </c>
      <c r="I653" s="454">
        <f t="shared" si="21"/>
        <v>0</v>
      </c>
    </row>
    <row r="654" hidden="1" spans="1:9">
      <c r="A654" s="384">
        <f>SUBTOTAL(3,$B$7:B654)</f>
        <v>17</v>
      </c>
      <c r="B654" s="384" t="s">
        <v>1503</v>
      </c>
      <c r="C654" s="384" t="s">
        <v>1504</v>
      </c>
      <c r="D654" s="384" t="s">
        <v>1440</v>
      </c>
      <c r="E654" s="456"/>
      <c r="F654" s="454">
        <v>4.56</v>
      </c>
      <c r="G654" s="454">
        <v>0</v>
      </c>
      <c r="H654" s="454">
        <f t="shared" si="20"/>
        <v>0</v>
      </c>
      <c r="I654" s="454">
        <f t="shared" si="21"/>
        <v>0</v>
      </c>
    </row>
    <row r="655" hidden="1" spans="1:9">
      <c r="A655" s="384">
        <f>SUBTOTAL(3,$B$7:B655)</f>
        <v>17</v>
      </c>
      <c r="B655" s="384" t="s">
        <v>1505</v>
      </c>
      <c r="C655" s="384" t="s">
        <v>1506</v>
      </c>
      <c r="D655" s="384" t="s">
        <v>1440</v>
      </c>
      <c r="E655" s="453"/>
      <c r="F655" s="454">
        <v>5.4</v>
      </c>
      <c r="G655" s="454">
        <v>0</v>
      </c>
      <c r="H655" s="454">
        <f t="shared" si="20"/>
        <v>0</v>
      </c>
      <c r="I655" s="454">
        <f t="shared" si="21"/>
        <v>0</v>
      </c>
    </row>
    <row r="656" hidden="1" spans="1:9">
      <c r="A656" s="384">
        <f>SUBTOTAL(3,$B$7:B656)</f>
        <v>17</v>
      </c>
      <c r="B656" s="384" t="s">
        <v>1507</v>
      </c>
      <c r="C656" s="384" t="s">
        <v>1508</v>
      </c>
      <c r="D656" s="384" t="s">
        <v>1440</v>
      </c>
      <c r="E656" s="453"/>
      <c r="F656" s="454">
        <v>6.06</v>
      </c>
      <c r="G656" s="454">
        <v>0</v>
      </c>
      <c r="H656" s="454">
        <f t="shared" si="20"/>
        <v>0</v>
      </c>
      <c r="I656" s="454">
        <f t="shared" si="21"/>
        <v>0</v>
      </c>
    </row>
    <row r="657" hidden="1" spans="1:9">
      <c r="A657" s="384">
        <f>SUBTOTAL(3,$B$7:B657)</f>
        <v>17</v>
      </c>
      <c r="B657" s="384" t="s">
        <v>1509</v>
      </c>
      <c r="C657" s="384" t="s">
        <v>1510</v>
      </c>
      <c r="D657" s="384" t="s">
        <v>1440</v>
      </c>
      <c r="E657" s="453"/>
      <c r="F657" s="454">
        <v>6.54</v>
      </c>
      <c r="G657" s="454">
        <v>0</v>
      </c>
      <c r="H657" s="454">
        <f t="shared" si="20"/>
        <v>0</v>
      </c>
      <c r="I657" s="454">
        <f t="shared" si="21"/>
        <v>0</v>
      </c>
    </row>
    <row r="658" hidden="1" spans="1:9">
      <c r="A658" s="384">
        <f>SUBTOTAL(3,$B$7:B658)</f>
        <v>17</v>
      </c>
      <c r="B658" s="384" t="s">
        <v>1511</v>
      </c>
      <c r="C658" s="384" t="s">
        <v>1512</v>
      </c>
      <c r="D658" s="384" t="s">
        <v>1440</v>
      </c>
      <c r="E658" s="456"/>
      <c r="F658" s="454">
        <v>6.9</v>
      </c>
      <c r="G658" s="454">
        <v>0</v>
      </c>
      <c r="H658" s="454">
        <f t="shared" si="20"/>
        <v>0</v>
      </c>
      <c r="I658" s="454">
        <f t="shared" si="21"/>
        <v>0</v>
      </c>
    </row>
    <row r="659" hidden="1" spans="1:9">
      <c r="A659" s="384">
        <f>SUBTOTAL(3,$B$7:B659)</f>
        <v>17</v>
      </c>
      <c r="B659" s="384" t="s">
        <v>1513</v>
      </c>
      <c r="C659" s="384" t="s">
        <v>1514</v>
      </c>
      <c r="D659" s="384" t="s">
        <v>1440</v>
      </c>
      <c r="E659" s="453"/>
      <c r="F659" s="454">
        <v>7.14</v>
      </c>
      <c r="G659" s="454">
        <v>0</v>
      </c>
      <c r="H659" s="454">
        <f t="shared" si="20"/>
        <v>0</v>
      </c>
      <c r="I659" s="454">
        <f t="shared" si="21"/>
        <v>0</v>
      </c>
    </row>
    <row r="660" hidden="1" spans="1:9">
      <c r="A660" s="384">
        <f>SUBTOTAL(3,$B$7:B660)</f>
        <v>17</v>
      </c>
      <c r="B660" s="384" t="s">
        <v>1515</v>
      </c>
      <c r="C660" s="384" t="s">
        <v>1516</v>
      </c>
      <c r="D660" s="384" t="s">
        <v>1440</v>
      </c>
      <c r="E660" s="453"/>
      <c r="F660" s="454">
        <v>7.64</v>
      </c>
      <c r="G660" s="454">
        <v>0</v>
      </c>
      <c r="H660" s="454">
        <f t="shared" si="20"/>
        <v>0</v>
      </c>
      <c r="I660" s="454">
        <f t="shared" si="21"/>
        <v>0</v>
      </c>
    </row>
    <row r="661" hidden="1" spans="1:9">
      <c r="A661" s="384">
        <f>SUBTOTAL(3,$B$7:B661)</f>
        <v>17</v>
      </c>
      <c r="B661" s="384" t="s">
        <v>1517</v>
      </c>
      <c r="C661" s="384" t="s">
        <v>1518</v>
      </c>
      <c r="D661" s="384" t="s">
        <v>1440</v>
      </c>
      <c r="E661" s="453"/>
      <c r="F661" s="454">
        <v>7.84</v>
      </c>
      <c r="G661" s="454">
        <v>0</v>
      </c>
      <c r="H661" s="454">
        <f t="shared" si="20"/>
        <v>0</v>
      </c>
      <c r="I661" s="454">
        <f t="shared" si="21"/>
        <v>0</v>
      </c>
    </row>
    <row r="662" hidden="1" spans="1:9">
      <c r="A662" s="384">
        <f>SUBTOTAL(3,$B$7:B662)</f>
        <v>17</v>
      </c>
      <c r="B662" s="384" t="s">
        <v>1519</v>
      </c>
      <c r="C662" s="384" t="s">
        <v>1520</v>
      </c>
      <c r="D662" s="384" t="s">
        <v>1440</v>
      </c>
      <c r="E662" s="453"/>
      <c r="F662" s="454">
        <v>8.36</v>
      </c>
      <c r="G662" s="454">
        <v>0</v>
      </c>
      <c r="H662" s="454">
        <f t="shared" si="20"/>
        <v>0</v>
      </c>
      <c r="I662" s="454">
        <f t="shared" si="21"/>
        <v>0</v>
      </c>
    </row>
    <row r="663" hidden="1" spans="1:9">
      <c r="A663" s="384">
        <f>SUBTOTAL(3,$B$7:B663)</f>
        <v>17</v>
      </c>
      <c r="B663" s="384" t="s">
        <v>1521</v>
      </c>
      <c r="C663" s="384" t="s">
        <v>1522</v>
      </c>
      <c r="D663" s="384" t="s">
        <v>1440</v>
      </c>
      <c r="E663" s="453"/>
      <c r="F663" s="454">
        <v>9.04</v>
      </c>
      <c r="G663" s="454">
        <v>0</v>
      </c>
      <c r="H663" s="454">
        <f t="shared" si="20"/>
        <v>0</v>
      </c>
      <c r="I663" s="454">
        <f t="shared" si="21"/>
        <v>0</v>
      </c>
    </row>
    <row r="664" hidden="1" spans="1:9">
      <c r="A664" s="384">
        <f>SUBTOTAL(3,$B$7:B664)</f>
        <v>17</v>
      </c>
      <c r="B664" s="384" t="s">
        <v>1523</v>
      </c>
      <c r="C664" s="384" t="s">
        <v>1524</v>
      </c>
      <c r="D664" s="384" t="s">
        <v>1440</v>
      </c>
      <c r="E664" s="453"/>
      <c r="F664" s="454">
        <v>9.62</v>
      </c>
      <c r="G664" s="454">
        <v>0</v>
      </c>
      <c r="H664" s="454">
        <f t="shared" si="20"/>
        <v>0</v>
      </c>
      <c r="I664" s="454">
        <f t="shared" si="21"/>
        <v>0</v>
      </c>
    </row>
    <row r="665" hidden="1" spans="1:9">
      <c r="A665" s="384">
        <f>SUBTOTAL(3,$B$7:B665)</f>
        <v>17</v>
      </c>
      <c r="B665" s="384" t="s">
        <v>1525</v>
      </c>
      <c r="C665" s="384" t="s">
        <v>1526</v>
      </c>
      <c r="D665" s="384" t="s">
        <v>1440</v>
      </c>
      <c r="E665" s="453"/>
      <c r="F665" s="454">
        <v>10.08</v>
      </c>
      <c r="G665" s="454">
        <v>0</v>
      </c>
      <c r="H665" s="454">
        <f t="shared" si="20"/>
        <v>0</v>
      </c>
      <c r="I665" s="454">
        <f t="shared" si="21"/>
        <v>0</v>
      </c>
    </row>
    <row r="666" hidden="1" spans="1:9">
      <c r="A666" s="384">
        <f>SUBTOTAL(3,$B$7:B666)</f>
        <v>17</v>
      </c>
      <c r="B666" s="384" t="s">
        <v>1527</v>
      </c>
      <c r="C666" s="384" t="s">
        <v>1528</v>
      </c>
      <c r="D666" s="384" t="s">
        <v>1440</v>
      </c>
      <c r="E666" s="453"/>
      <c r="F666" s="454">
        <v>10.74</v>
      </c>
      <c r="G666" s="454">
        <v>0</v>
      </c>
      <c r="H666" s="454">
        <f t="shared" si="20"/>
        <v>0</v>
      </c>
      <c r="I666" s="454">
        <f t="shared" si="21"/>
        <v>0</v>
      </c>
    </row>
    <row r="667" hidden="1" spans="1:9">
      <c r="A667" s="384">
        <f>SUBTOTAL(3,$B$7:B667)</f>
        <v>17</v>
      </c>
      <c r="B667" s="384" t="s">
        <v>1529</v>
      </c>
      <c r="C667" s="384" t="s">
        <v>1530</v>
      </c>
      <c r="D667" s="384" t="s">
        <v>1440</v>
      </c>
      <c r="E667" s="453"/>
      <c r="F667" s="454">
        <v>11.32</v>
      </c>
      <c r="G667" s="454">
        <v>0</v>
      </c>
      <c r="H667" s="454">
        <f t="shared" si="20"/>
        <v>0</v>
      </c>
      <c r="I667" s="454">
        <f t="shared" si="21"/>
        <v>0</v>
      </c>
    </row>
    <row r="668" hidden="1" spans="1:9">
      <c r="A668" s="384">
        <f>SUBTOTAL(3,$B$7:B668)</f>
        <v>17</v>
      </c>
      <c r="B668" s="384" t="s">
        <v>1531</v>
      </c>
      <c r="C668" s="384" t="s">
        <v>1532</v>
      </c>
      <c r="D668" s="384" t="s">
        <v>1440</v>
      </c>
      <c r="E668" s="453"/>
      <c r="F668" s="454">
        <v>11.86</v>
      </c>
      <c r="G668" s="454">
        <v>0</v>
      </c>
      <c r="H668" s="454">
        <f t="shared" si="20"/>
        <v>0</v>
      </c>
      <c r="I668" s="454">
        <f t="shared" si="21"/>
        <v>0</v>
      </c>
    </row>
    <row r="669" hidden="1" spans="1:9">
      <c r="A669" s="384">
        <f>SUBTOTAL(3,$B$7:B669)</f>
        <v>17</v>
      </c>
      <c r="B669" s="384" t="s">
        <v>1533</v>
      </c>
      <c r="C669" s="384" t="s">
        <v>1534</v>
      </c>
      <c r="D669" s="384" t="s">
        <v>1440</v>
      </c>
      <c r="E669" s="453"/>
      <c r="F669" s="454">
        <v>12.36</v>
      </c>
      <c r="G669" s="454">
        <v>0</v>
      </c>
      <c r="H669" s="454">
        <f t="shared" si="20"/>
        <v>0</v>
      </c>
      <c r="I669" s="454">
        <f t="shared" si="21"/>
        <v>0</v>
      </c>
    </row>
    <row r="670" hidden="1" spans="1:9">
      <c r="A670" s="384">
        <f>SUBTOTAL(3,$B$7:B670)</f>
        <v>17</v>
      </c>
      <c r="B670" s="384" t="s">
        <v>1535</v>
      </c>
      <c r="C670" s="384" t="s">
        <v>1536</v>
      </c>
      <c r="D670" s="384" t="s">
        <v>1440</v>
      </c>
      <c r="E670" s="453"/>
      <c r="F670" s="454">
        <v>12.8</v>
      </c>
      <c r="G670" s="454">
        <v>0</v>
      </c>
      <c r="H670" s="454">
        <f t="shared" si="20"/>
        <v>0</v>
      </c>
      <c r="I670" s="454">
        <f t="shared" si="21"/>
        <v>0</v>
      </c>
    </row>
    <row r="671" hidden="1" spans="1:9">
      <c r="A671" s="384">
        <f>SUBTOTAL(3,$B$7:B671)</f>
        <v>17</v>
      </c>
      <c r="B671" s="384" t="s">
        <v>1537</v>
      </c>
      <c r="C671" s="384" t="s">
        <v>1538</v>
      </c>
      <c r="D671" s="384" t="s">
        <v>1440</v>
      </c>
      <c r="E671" s="453"/>
      <c r="F671" s="454">
        <v>13.18</v>
      </c>
      <c r="G671" s="454">
        <v>0</v>
      </c>
      <c r="H671" s="454">
        <f t="shared" si="20"/>
        <v>0</v>
      </c>
      <c r="I671" s="454">
        <f t="shared" si="21"/>
        <v>0</v>
      </c>
    </row>
    <row r="672" hidden="1" spans="1:9">
      <c r="A672" s="384">
        <f>SUBTOTAL(3,$B$7:B672)</f>
        <v>17</v>
      </c>
      <c r="B672" s="384" t="s">
        <v>1539</v>
      </c>
      <c r="C672" s="384" t="s">
        <v>1540</v>
      </c>
      <c r="D672" s="384" t="s">
        <v>1440</v>
      </c>
      <c r="E672" s="453"/>
      <c r="F672" s="454">
        <v>13.54</v>
      </c>
      <c r="G672" s="454">
        <v>0</v>
      </c>
      <c r="H672" s="454">
        <f t="shared" si="20"/>
        <v>0</v>
      </c>
      <c r="I672" s="454">
        <f t="shared" si="21"/>
        <v>0</v>
      </c>
    </row>
    <row r="673" hidden="1" spans="1:9">
      <c r="A673" s="384">
        <f>SUBTOTAL(3,$B$7:B673)</f>
        <v>17</v>
      </c>
      <c r="B673" s="384" t="s">
        <v>1541</v>
      </c>
      <c r="C673" s="384" t="s">
        <v>1542</v>
      </c>
      <c r="D673" s="384" t="s">
        <v>1440</v>
      </c>
      <c r="E673" s="453"/>
      <c r="F673" s="454">
        <v>13.82</v>
      </c>
      <c r="G673" s="454">
        <v>0</v>
      </c>
      <c r="H673" s="454">
        <f t="shared" si="20"/>
        <v>0</v>
      </c>
      <c r="I673" s="454">
        <f t="shared" si="21"/>
        <v>0</v>
      </c>
    </row>
    <row r="674" hidden="1" spans="1:9">
      <c r="A674" s="384">
        <f>SUBTOTAL(3,$B$7:B674)</f>
        <v>17</v>
      </c>
      <c r="B674" s="384" t="s">
        <v>1543</v>
      </c>
      <c r="C674" s="384" t="s">
        <v>1544</v>
      </c>
      <c r="D674" s="384" t="s">
        <v>1440</v>
      </c>
      <c r="E674" s="453"/>
      <c r="F674" s="454">
        <v>14.06</v>
      </c>
      <c r="G674" s="454">
        <v>0</v>
      </c>
      <c r="H674" s="454">
        <f t="shared" si="20"/>
        <v>0</v>
      </c>
      <c r="I674" s="454">
        <f t="shared" si="21"/>
        <v>0</v>
      </c>
    </row>
    <row r="675" hidden="1" spans="1:9">
      <c r="A675" s="384">
        <f>SUBTOTAL(3,$B$7:B675)</f>
        <v>17</v>
      </c>
      <c r="B675" s="384" t="s">
        <v>1545</v>
      </c>
      <c r="C675" s="384" t="s">
        <v>1546</v>
      </c>
      <c r="D675" s="384" t="s">
        <v>1440</v>
      </c>
      <c r="E675" s="453"/>
      <c r="F675" s="454">
        <v>14.24</v>
      </c>
      <c r="G675" s="454">
        <v>0</v>
      </c>
      <c r="H675" s="454">
        <f t="shared" si="20"/>
        <v>0</v>
      </c>
      <c r="I675" s="454">
        <f t="shared" si="21"/>
        <v>0</v>
      </c>
    </row>
    <row r="676" hidden="1" spans="1:9">
      <c r="A676" s="384">
        <f>SUBTOTAL(3,$B$7:B676)</f>
        <v>17</v>
      </c>
      <c r="B676" s="384" t="s">
        <v>1547</v>
      </c>
      <c r="C676" s="384" t="s">
        <v>1548</v>
      </c>
      <c r="D676" s="384" t="s">
        <v>1440</v>
      </c>
      <c r="E676" s="453"/>
      <c r="F676" s="454">
        <v>14.5</v>
      </c>
      <c r="G676" s="454">
        <v>0</v>
      </c>
      <c r="H676" s="454">
        <f t="shared" si="20"/>
        <v>0</v>
      </c>
      <c r="I676" s="454">
        <f t="shared" si="21"/>
        <v>0</v>
      </c>
    </row>
    <row r="677" hidden="1" spans="1:9">
      <c r="A677" s="384">
        <f>SUBTOTAL(3,$B$7:B677)</f>
        <v>17</v>
      </c>
      <c r="B677" s="384" t="s">
        <v>1549</v>
      </c>
      <c r="C677" s="384" t="s">
        <v>1550</v>
      </c>
      <c r="D677" s="384" t="s">
        <v>1440</v>
      </c>
      <c r="E677" s="453"/>
      <c r="F677" s="454">
        <v>14.7</v>
      </c>
      <c r="G677" s="454">
        <v>0</v>
      </c>
      <c r="H677" s="454">
        <f t="shared" si="20"/>
        <v>0</v>
      </c>
      <c r="I677" s="454">
        <f t="shared" si="21"/>
        <v>0</v>
      </c>
    </row>
    <row r="678" hidden="1" spans="1:9">
      <c r="A678" s="384">
        <f>SUBTOTAL(3,$B$7:B678)</f>
        <v>17</v>
      </c>
      <c r="B678" s="384" t="s">
        <v>1551</v>
      </c>
      <c r="C678" s="384" t="s">
        <v>1552</v>
      </c>
      <c r="D678" s="384" t="s">
        <v>1440</v>
      </c>
      <c r="E678" s="453"/>
      <c r="F678" s="454">
        <v>14.86</v>
      </c>
      <c r="G678" s="454">
        <v>0</v>
      </c>
      <c r="H678" s="454">
        <f t="shared" si="20"/>
        <v>0</v>
      </c>
      <c r="I678" s="454">
        <f t="shared" si="21"/>
        <v>0</v>
      </c>
    </row>
    <row r="679" hidden="1" spans="1:9">
      <c r="A679" s="384">
        <f>SUBTOTAL(3,$B$7:B679)</f>
        <v>17</v>
      </c>
      <c r="B679" s="384" t="s">
        <v>1553</v>
      </c>
      <c r="C679" s="384" t="s">
        <v>1554</v>
      </c>
      <c r="D679" s="384" t="s">
        <v>1440</v>
      </c>
      <c r="E679" s="453"/>
      <c r="F679" s="454">
        <v>14.98</v>
      </c>
      <c r="G679" s="454">
        <v>0</v>
      </c>
      <c r="H679" s="454">
        <f t="shared" si="20"/>
        <v>0</v>
      </c>
      <c r="I679" s="454">
        <f t="shared" si="21"/>
        <v>0</v>
      </c>
    </row>
    <row r="680" hidden="1" spans="1:9">
      <c r="A680" s="384">
        <f>SUBTOTAL(3,$B$7:B680)</f>
        <v>17</v>
      </c>
      <c r="B680" s="384" t="s">
        <v>1555</v>
      </c>
      <c r="C680" s="384" t="s">
        <v>1556</v>
      </c>
      <c r="D680" s="384" t="s">
        <v>1557</v>
      </c>
      <c r="E680" s="453"/>
      <c r="F680" s="454">
        <v>0.26</v>
      </c>
      <c r="G680" s="454">
        <v>0</v>
      </c>
      <c r="H680" s="454">
        <f t="shared" si="20"/>
        <v>0</v>
      </c>
      <c r="I680" s="454">
        <f t="shared" si="21"/>
        <v>0</v>
      </c>
    </row>
    <row r="681" hidden="1" spans="1:9">
      <c r="A681" s="384">
        <f>SUBTOTAL(3,$B$7:B681)</f>
        <v>17</v>
      </c>
      <c r="B681" s="384" t="s">
        <v>1558</v>
      </c>
      <c r="C681" s="384" t="s">
        <v>1559</v>
      </c>
      <c r="D681" s="384" t="s">
        <v>1557</v>
      </c>
      <c r="E681" s="456"/>
      <c r="F681" s="454">
        <v>0.5</v>
      </c>
      <c r="G681" s="454">
        <v>0</v>
      </c>
      <c r="H681" s="454">
        <f t="shared" si="20"/>
        <v>0</v>
      </c>
      <c r="I681" s="454">
        <f t="shared" si="21"/>
        <v>0</v>
      </c>
    </row>
    <row r="682" spans="1:9">
      <c r="A682" s="384">
        <f>SUBTOTAL(3,$B$7:B682)</f>
        <v>18</v>
      </c>
      <c r="B682" s="384" t="s">
        <v>1560</v>
      </c>
      <c r="C682" s="384" t="s">
        <v>1561</v>
      </c>
      <c r="D682" s="384" t="s">
        <v>1557</v>
      </c>
      <c r="E682" s="456">
        <v>4</v>
      </c>
      <c r="F682" s="454">
        <v>0.92</v>
      </c>
      <c r="G682" s="454">
        <v>0</v>
      </c>
      <c r="H682" s="454">
        <f t="shared" si="20"/>
        <v>3.68</v>
      </c>
      <c r="I682" s="454">
        <f t="shared" si="21"/>
        <v>0</v>
      </c>
    </row>
    <row r="683" spans="1:9">
      <c r="A683" s="384">
        <f>SUBTOTAL(3,$B$7:B683)</f>
        <v>19</v>
      </c>
      <c r="B683" s="384" t="s">
        <v>1562</v>
      </c>
      <c r="C683" s="384" t="s">
        <v>1563</v>
      </c>
      <c r="D683" s="384" t="s">
        <v>1557</v>
      </c>
      <c r="E683" s="456">
        <v>9</v>
      </c>
      <c r="F683" s="454">
        <v>1.29</v>
      </c>
      <c r="G683" s="454">
        <v>0</v>
      </c>
      <c r="H683" s="454">
        <f t="shared" si="20"/>
        <v>11.61</v>
      </c>
      <c r="I683" s="454">
        <f t="shared" si="21"/>
        <v>0</v>
      </c>
    </row>
    <row r="684" spans="1:9">
      <c r="A684" s="384">
        <f>SUBTOTAL(3,$B$7:B684)</f>
        <v>20</v>
      </c>
      <c r="B684" s="384" t="s">
        <v>1564</v>
      </c>
      <c r="C684" s="384" t="s">
        <v>1565</v>
      </c>
      <c r="D684" s="384" t="s">
        <v>1557</v>
      </c>
      <c r="E684" s="456">
        <v>6</v>
      </c>
      <c r="F684" s="454">
        <v>1.83</v>
      </c>
      <c r="G684" s="454">
        <v>0</v>
      </c>
      <c r="H684" s="454">
        <f t="shared" si="20"/>
        <v>10.98</v>
      </c>
      <c r="I684" s="454">
        <f t="shared" si="21"/>
        <v>0</v>
      </c>
    </row>
    <row r="685" hidden="1" spans="1:9">
      <c r="A685" s="384">
        <f>SUBTOTAL(3,$B$7:B685)</f>
        <v>20</v>
      </c>
      <c r="B685" s="384" t="s">
        <v>1566</v>
      </c>
      <c r="C685" s="384" t="s">
        <v>1567</v>
      </c>
      <c r="D685" s="384" t="s">
        <v>1557</v>
      </c>
      <c r="E685" s="456"/>
      <c r="F685" s="454">
        <v>2.28</v>
      </c>
      <c r="G685" s="454">
        <v>0</v>
      </c>
      <c r="H685" s="454">
        <f t="shared" si="20"/>
        <v>0</v>
      </c>
      <c r="I685" s="454">
        <f t="shared" si="21"/>
        <v>0</v>
      </c>
    </row>
    <row r="686" hidden="1" spans="1:9">
      <c r="A686" s="384">
        <f>SUBTOTAL(3,$B$7:B686)</f>
        <v>20</v>
      </c>
      <c r="B686" s="384" t="s">
        <v>1568</v>
      </c>
      <c r="C686" s="384" t="s">
        <v>1569</v>
      </c>
      <c r="D686" s="384" t="s">
        <v>1557</v>
      </c>
      <c r="E686" s="453"/>
      <c r="F686" s="454">
        <v>2.7</v>
      </c>
      <c r="G686" s="454">
        <v>0</v>
      </c>
      <c r="H686" s="454">
        <f t="shared" si="20"/>
        <v>0</v>
      </c>
      <c r="I686" s="454">
        <f t="shared" si="21"/>
        <v>0</v>
      </c>
    </row>
    <row r="687" hidden="1" spans="1:9">
      <c r="A687" s="384">
        <f>SUBTOTAL(3,$B$7:B687)</f>
        <v>20</v>
      </c>
      <c r="B687" s="384" t="s">
        <v>1570</v>
      </c>
      <c r="C687" s="384" t="s">
        <v>1571</v>
      </c>
      <c r="D687" s="384" t="s">
        <v>1557</v>
      </c>
      <c r="E687" s="453"/>
      <c r="F687" s="454">
        <v>3.03</v>
      </c>
      <c r="G687" s="454">
        <v>0</v>
      </c>
      <c r="H687" s="454">
        <f t="shared" si="20"/>
        <v>0</v>
      </c>
      <c r="I687" s="454">
        <f t="shared" si="21"/>
        <v>0</v>
      </c>
    </row>
    <row r="688" hidden="1" spans="1:9">
      <c r="A688" s="384">
        <f>SUBTOTAL(3,$B$7:B688)</f>
        <v>20</v>
      </c>
      <c r="B688" s="384" t="s">
        <v>1572</v>
      </c>
      <c r="C688" s="384" t="s">
        <v>1573</v>
      </c>
      <c r="D688" s="384" t="s">
        <v>1557</v>
      </c>
      <c r="E688" s="453"/>
      <c r="F688" s="454">
        <v>3.27</v>
      </c>
      <c r="G688" s="454">
        <v>0</v>
      </c>
      <c r="H688" s="454">
        <f t="shared" si="20"/>
        <v>0</v>
      </c>
      <c r="I688" s="454">
        <f t="shared" si="21"/>
        <v>0</v>
      </c>
    </row>
    <row r="689" hidden="1" spans="1:9">
      <c r="A689" s="384">
        <f>SUBTOTAL(3,$B$7:B689)</f>
        <v>20</v>
      </c>
      <c r="B689" s="384" t="s">
        <v>1574</v>
      </c>
      <c r="C689" s="384" t="s">
        <v>1575</v>
      </c>
      <c r="D689" s="384" t="s">
        <v>1557</v>
      </c>
      <c r="E689" s="453"/>
      <c r="F689" s="454">
        <v>3.45</v>
      </c>
      <c r="G689" s="454">
        <v>0</v>
      </c>
      <c r="H689" s="454">
        <f t="shared" si="20"/>
        <v>0</v>
      </c>
      <c r="I689" s="454">
        <f t="shared" si="21"/>
        <v>0</v>
      </c>
    </row>
    <row r="690" hidden="1" spans="1:9">
      <c r="A690" s="384">
        <f>SUBTOTAL(3,$B$7:B690)</f>
        <v>20</v>
      </c>
      <c r="B690" s="384" t="s">
        <v>1576</v>
      </c>
      <c r="C690" s="384" t="s">
        <v>1577</v>
      </c>
      <c r="D690" s="384" t="s">
        <v>1557</v>
      </c>
      <c r="E690" s="453"/>
      <c r="F690" s="454">
        <v>3.57</v>
      </c>
      <c r="G690" s="454">
        <v>0</v>
      </c>
      <c r="H690" s="454">
        <f t="shared" si="20"/>
        <v>0</v>
      </c>
      <c r="I690" s="454">
        <f t="shared" si="21"/>
        <v>0</v>
      </c>
    </row>
    <row r="691" hidden="1" spans="1:9">
      <c r="A691" s="384">
        <f>SUBTOTAL(3,$B$7:B691)</f>
        <v>20</v>
      </c>
      <c r="B691" s="384" t="s">
        <v>1578</v>
      </c>
      <c r="C691" s="384" t="s">
        <v>1579</v>
      </c>
      <c r="D691" s="384" t="s">
        <v>1557</v>
      </c>
      <c r="E691" s="453"/>
      <c r="F691" s="454">
        <v>3.82</v>
      </c>
      <c r="G691" s="454">
        <v>0</v>
      </c>
      <c r="H691" s="454">
        <f t="shared" si="20"/>
        <v>0</v>
      </c>
      <c r="I691" s="454">
        <f t="shared" si="21"/>
        <v>0</v>
      </c>
    </row>
    <row r="692" hidden="1" spans="1:9">
      <c r="A692" s="384">
        <f>SUBTOTAL(3,$B$7:B692)</f>
        <v>20</v>
      </c>
      <c r="B692" s="384" t="s">
        <v>1580</v>
      </c>
      <c r="C692" s="384" t="s">
        <v>1581</v>
      </c>
      <c r="D692" s="384" t="s">
        <v>1557</v>
      </c>
      <c r="E692" s="453"/>
      <c r="F692" s="454">
        <v>3.92</v>
      </c>
      <c r="G692" s="454">
        <v>0</v>
      </c>
      <c r="H692" s="454">
        <f t="shared" si="20"/>
        <v>0</v>
      </c>
      <c r="I692" s="454">
        <f t="shared" si="21"/>
        <v>0</v>
      </c>
    </row>
    <row r="693" hidden="1" spans="1:9">
      <c r="A693" s="384">
        <f>SUBTOTAL(3,$B$7:B693)</f>
        <v>20</v>
      </c>
      <c r="B693" s="384" t="s">
        <v>1582</v>
      </c>
      <c r="C693" s="384" t="s">
        <v>1583</v>
      </c>
      <c r="D693" s="384" t="s">
        <v>1557</v>
      </c>
      <c r="E693" s="453"/>
      <c r="F693" s="454">
        <v>4.18</v>
      </c>
      <c r="G693" s="454">
        <v>0</v>
      </c>
      <c r="H693" s="454">
        <f t="shared" si="20"/>
        <v>0</v>
      </c>
      <c r="I693" s="454">
        <f t="shared" si="21"/>
        <v>0</v>
      </c>
    </row>
    <row r="694" hidden="1" spans="1:9">
      <c r="A694" s="384">
        <f>SUBTOTAL(3,$B$7:B694)</f>
        <v>20</v>
      </c>
      <c r="B694" s="384" t="s">
        <v>1584</v>
      </c>
      <c r="C694" s="384" t="s">
        <v>1585</v>
      </c>
      <c r="D694" s="384" t="s">
        <v>1557</v>
      </c>
      <c r="E694" s="453"/>
      <c r="F694" s="454">
        <v>4.52</v>
      </c>
      <c r="G694" s="454">
        <v>0</v>
      </c>
      <c r="H694" s="454">
        <f t="shared" si="20"/>
        <v>0</v>
      </c>
      <c r="I694" s="454">
        <f t="shared" si="21"/>
        <v>0</v>
      </c>
    </row>
    <row r="695" hidden="1" spans="1:9">
      <c r="A695" s="384">
        <f>SUBTOTAL(3,$B$7:B695)</f>
        <v>20</v>
      </c>
      <c r="B695" s="384" t="s">
        <v>1586</v>
      </c>
      <c r="C695" s="384" t="s">
        <v>1587</v>
      </c>
      <c r="D695" s="384" t="s">
        <v>1557</v>
      </c>
      <c r="E695" s="453"/>
      <c r="F695" s="454">
        <v>4.81</v>
      </c>
      <c r="G695" s="454">
        <v>0</v>
      </c>
      <c r="H695" s="454">
        <f t="shared" si="20"/>
        <v>0</v>
      </c>
      <c r="I695" s="454">
        <f t="shared" si="21"/>
        <v>0</v>
      </c>
    </row>
    <row r="696" hidden="1" spans="1:9">
      <c r="A696" s="384">
        <f>SUBTOTAL(3,$B$7:B696)</f>
        <v>20</v>
      </c>
      <c r="B696" s="384" t="s">
        <v>1588</v>
      </c>
      <c r="C696" s="384" t="s">
        <v>1589</v>
      </c>
      <c r="D696" s="384" t="s">
        <v>1557</v>
      </c>
      <c r="E696" s="453"/>
      <c r="F696" s="454">
        <v>5.04</v>
      </c>
      <c r="G696" s="454">
        <v>0</v>
      </c>
      <c r="H696" s="454">
        <f t="shared" si="20"/>
        <v>0</v>
      </c>
      <c r="I696" s="454">
        <f t="shared" si="21"/>
        <v>0</v>
      </c>
    </row>
    <row r="697" hidden="1" spans="1:9">
      <c r="A697" s="384">
        <f>SUBTOTAL(3,$B$7:B697)</f>
        <v>20</v>
      </c>
      <c r="B697" s="384" t="s">
        <v>1590</v>
      </c>
      <c r="C697" s="384" t="s">
        <v>1591</v>
      </c>
      <c r="D697" s="384" t="s">
        <v>1557</v>
      </c>
      <c r="E697" s="453"/>
      <c r="F697" s="454">
        <v>5.37</v>
      </c>
      <c r="G697" s="454">
        <v>0</v>
      </c>
      <c r="H697" s="454">
        <f t="shared" si="20"/>
        <v>0</v>
      </c>
      <c r="I697" s="454">
        <f t="shared" si="21"/>
        <v>0</v>
      </c>
    </row>
    <row r="698" hidden="1" spans="1:9">
      <c r="A698" s="384">
        <f>SUBTOTAL(3,$B$7:B698)</f>
        <v>20</v>
      </c>
      <c r="B698" s="384" t="s">
        <v>1592</v>
      </c>
      <c r="C698" s="384" t="s">
        <v>1593</v>
      </c>
      <c r="D698" s="384" t="s">
        <v>1557</v>
      </c>
      <c r="E698" s="453"/>
      <c r="F698" s="454">
        <v>5.66</v>
      </c>
      <c r="G698" s="454">
        <v>0</v>
      </c>
      <c r="H698" s="454">
        <f t="shared" si="20"/>
        <v>0</v>
      </c>
      <c r="I698" s="454">
        <f t="shared" si="21"/>
        <v>0</v>
      </c>
    </row>
    <row r="699" hidden="1" spans="1:9">
      <c r="A699" s="384">
        <f>SUBTOTAL(3,$B$7:B699)</f>
        <v>20</v>
      </c>
      <c r="B699" s="384" t="s">
        <v>1594</v>
      </c>
      <c r="C699" s="384" t="s">
        <v>1595</v>
      </c>
      <c r="D699" s="384" t="s">
        <v>1557</v>
      </c>
      <c r="E699" s="453"/>
      <c r="F699" s="454">
        <v>5.93</v>
      </c>
      <c r="G699" s="454">
        <v>0</v>
      </c>
      <c r="H699" s="454">
        <f t="shared" si="20"/>
        <v>0</v>
      </c>
      <c r="I699" s="454">
        <f t="shared" si="21"/>
        <v>0</v>
      </c>
    </row>
    <row r="700" hidden="1" spans="1:9">
      <c r="A700" s="384">
        <f>SUBTOTAL(3,$B$7:B700)</f>
        <v>20</v>
      </c>
      <c r="B700" s="384" t="s">
        <v>1596</v>
      </c>
      <c r="C700" s="384" t="s">
        <v>1597</v>
      </c>
      <c r="D700" s="384" t="s">
        <v>1557</v>
      </c>
      <c r="E700" s="453"/>
      <c r="F700" s="454">
        <v>6.18</v>
      </c>
      <c r="G700" s="454">
        <v>0</v>
      </c>
      <c r="H700" s="454">
        <f t="shared" si="20"/>
        <v>0</v>
      </c>
      <c r="I700" s="454">
        <f t="shared" si="21"/>
        <v>0</v>
      </c>
    </row>
    <row r="701" hidden="1" spans="1:9">
      <c r="A701" s="384">
        <f>SUBTOTAL(3,$B$7:B701)</f>
        <v>20</v>
      </c>
      <c r="B701" s="384" t="s">
        <v>1598</v>
      </c>
      <c r="C701" s="384" t="s">
        <v>1599</v>
      </c>
      <c r="D701" s="384" t="s">
        <v>1557</v>
      </c>
      <c r="E701" s="453"/>
      <c r="F701" s="454">
        <v>6.4</v>
      </c>
      <c r="G701" s="454">
        <v>0</v>
      </c>
      <c r="H701" s="454">
        <f t="shared" si="20"/>
        <v>0</v>
      </c>
      <c r="I701" s="454">
        <f t="shared" si="21"/>
        <v>0</v>
      </c>
    </row>
    <row r="702" hidden="1" spans="1:9">
      <c r="A702" s="384">
        <f>SUBTOTAL(3,$B$7:B702)</f>
        <v>20</v>
      </c>
      <c r="B702" s="384" t="s">
        <v>1600</v>
      </c>
      <c r="C702" s="384" t="s">
        <v>1601</v>
      </c>
      <c r="D702" s="384" t="s">
        <v>1557</v>
      </c>
      <c r="E702" s="453"/>
      <c r="F702" s="454">
        <v>6.59</v>
      </c>
      <c r="G702" s="454">
        <v>0</v>
      </c>
      <c r="H702" s="454">
        <f t="shared" si="20"/>
        <v>0</v>
      </c>
      <c r="I702" s="454">
        <f t="shared" si="21"/>
        <v>0</v>
      </c>
    </row>
    <row r="703" hidden="1" spans="1:9">
      <c r="A703" s="384">
        <f>SUBTOTAL(3,$B$7:B703)</f>
        <v>20</v>
      </c>
      <c r="B703" s="384" t="s">
        <v>1602</v>
      </c>
      <c r="C703" s="384" t="s">
        <v>1603</v>
      </c>
      <c r="D703" s="384" t="s">
        <v>1557</v>
      </c>
      <c r="E703" s="453"/>
      <c r="F703" s="454">
        <v>6.77</v>
      </c>
      <c r="G703" s="454">
        <v>0</v>
      </c>
      <c r="H703" s="454">
        <f t="shared" si="20"/>
        <v>0</v>
      </c>
      <c r="I703" s="454">
        <f t="shared" si="21"/>
        <v>0</v>
      </c>
    </row>
    <row r="704" hidden="1" spans="1:9">
      <c r="A704" s="384">
        <f>SUBTOTAL(3,$B$7:B704)</f>
        <v>20</v>
      </c>
      <c r="B704" s="384" t="s">
        <v>1604</v>
      </c>
      <c r="C704" s="384" t="s">
        <v>1605</v>
      </c>
      <c r="D704" s="384" t="s">
        <v>1557</v>
      </c>
      <c r="E704" s="453"/>
      <c r="F704" s="454">
        <v>6.91</v>
      </c>
      <c r="G704" s="454">
        <v>0</v>
      </c>
      <c r="H704" s="454">
        <f t="shared" si="20"/>
        <v>0</v>
      </c>
      <c r="I704" s="454">
        <f t="shared" si="21"/>
        <v>0</v>
      </c>
    </row>
    <row r="705" hidden="1" spans="1:9">
      <c r="A705" s="384">
        <f>SUBTOTAL(3,$B$7:B705)</f>
        <v>20</v>
      </c>
      <c r="B705" s="384" t="s">
        <v>1606</v>
      </c>
      <c r="C705" s="384" t="s">
        <v>1607</v>
      </c>
      <c r="D705" s="384" t="s">
        <v>1557</v>
      </c>
      <c r="E705" s="453"/>
      <c r="F705" s="454">
        <v>7.03</v>
      </c>
      <c r="G705" s="454">
        <v>0</v>
      </c>
      <c r="H705" s="454">
        <f t="shared" si="20"/>
        <v>0</v>
      </c>
      <c r="I705" s="454">
        <f t="shared" si="21"/>
        <v>0</v>
      </c>
    </row>
    <row r="706" hidden="1" spans="1:9">
      <c r="A706" s="384">
        <f>SUBTOTAL(3,$B$7:B706)</f>
        <v>20</v>
      </c>
      <c r="B706" s="384" t="s">
        <v>1608</v>
      </c>
      <c r="C706" s="384" t="s">
        <v>1609</v>
      </c>
      <c r="D706" s="384" t="s">
        <v>1557</v>
      </c>
      <c r="E706" s="453"/>
      <c r="F706" s="454">
        <v>7.12</v>
      </c>
      <c r="G706" s="454">
        <v>0</v>
      </c>
      <c r="H706" s="454">
        <f t="shared" si="20"/>
        <v>0</v>
      </c>
      <c r="I706" s="454">
        <f t="shared" si="21"/>
        <v>0</v>
      </c>
    </row>
    <row r="707" hidden="1" spans="1:9">
      <c r="A707" s="384">
        <f>SUBTOTAL(3,$B$7:B707)</f>
        <v>20</v>
      </c>
      <c r="B707" s="384" t="s">
        <v>1610</v>
      </c>
      <c r="C707" s="384" t="s">
        <v>1611</v>
      </c>
      <c r="D707" s="384" t="s">
        <v>1557</v>
      </c>
      <c r="E707" s="453"/>
      <c r="F707" s="454">
        <v>7.25</v>
      </c>
      <c r="G707" s="454">
        <v>0</v>
      </c>
      <c r="H707" s="454">
        <f t="shared" si="20"/>
        <v>0</v>
      </c>
      <c r="I707" s="454">
        <f t="shared" si="21"/>
        <v>0</v>
      </c>
    </row>
    <row r="708" hidden="1" spans="1:9">
      <c r="A708" s="384">
        <f>SUBTOTAL(3,$B$7:B708)</f>
        <v>20</v>
      </c>
      <c r="B708" s="384" t="s">
        <v>1612</v>
      </c>
      <c r="C708" s="384" t="s">
        <v>1613</v>
      </c>
      <c r="D708" s="384" t="s">
        <v>1557</v>
      </c>
      <c r="E708" s="453"/>
      <c r="F708" s="454">
        <v>7.35</v>
      </c>
      <c r="G708" s="454">
        <v>0</v>
      </c>
      <c r="H708" s="454">
        <f t="shared" si="20"/>
        <v>0</v>
      </c>
      <c r="I708" s="454">
        <f t="shared" si="21"/>
        <v>0</v>
      </c>
    </row>
    <row r="709" hidden="1" spans="1:9">
      <c r="A709" s="384">
        <f>SUBTOTAL(3,$B$7:B709)</f>
        <v>20</v>
      </c>
      <c r="B709" s="384" t="s">
        <v>1614</v>
      </c>
      <c r="C709" s="384" t="s">
        <v>1615</v>
      </c>
      <c r="D709" s="384" t="s">
        <v>1557</v>
      </c>
      <c r="E709" s="453"/>
      <c r="F709" s="454">
        <v>7.43</v>
      </c>
      <c r="G709" s="454">
        <v>0</v>
      </c>
      <c r="H709" s="454">
        <f t="shared" si="20"/>
        <v>0</v>
      </c>
      <c r="I709" s="454">
        <f t="shared" si="21"/>
        <v>0</v>
      </c>
    </row>
    <row r="710" hidden="1" spans="1:9">
      <c r="A710" s="384">
        <f>SUBTOTAL(3,$B$7:B710)</f>
        <v>20</v>
      </c>
      <c r="B710" s="384" t="s">
        <v>1616</v>
      </c>
      <c r="C710" s="384" t="s">
        <v>1617</v>
      </c>
      <c r="D710" s="384" t="s">
        <v>1557</v>
      </c>
      <c r="E710" s="453"/>
      <c r="F710" s="454">
        <v>7.49</v>
      </c>
      <c r="G710" s="454">
        <v>0</v>
      </c>
      <c r="H710" s="454">
        <f t="shared" si="20"/>
        <v>0</v>
      </c>
      <c r="I710" s="454">
        <f t="shared" si="21"/>
        <v>0</v>
      </c>
    </row>
    <row r="711" ht="24" hidden="1" spans="1:9">
      <c r="A711" s="384">
        <f>SUBTOTAL(3,$B$7:B711)</f>
        <v>20</v>
      </c>
      <c r="B711" s="384" t="s">
        <v>1618</v>
      </c>
      <c r="C711" s="384" t="s">
        <v>1619</v>
      </c>
      <c r="D711" s="384" t="s">
        <v>1620</v>
      </c>
      <c r="E711" s="453"/>
      <c r="F711" s="454">
        <v>0.3</v>
      </c>
      <c r="G711" s="454">
        <v>0</v>
      </c>
      <c r="H711" s="454">
        <f t="shared" si="20"/>
        <v>0</v>
      </c>
      <c r="I711" s="454">
        <f t="shared" si="21"/>
        <v>0</v>
      </c>
    </row>
    <row r="712" ht="24" hidden="1" spans="1:9">
      <c r="A712" s="384">
        <f>SUBTOTAL(3,$B$7:B712)</f>
        <v>20</v>
      </c>
      <c r="B712" s="384" t="s">
        <v>1621</v>
      </c>
      <c r="C712" s="384" t="s">
        <v>1622</v>
      </c>
      <c r="D712" s="384" t="s">
        <v>1620</v>
      </c>
      <c r="E712" s="453"/>
      <c r="F712" s="454">
        <v>0.45</v>
      </c>
      <c r="G712" s="454">
        <v>0</v>
      </c>
      <c r="H712" s="454">
        <f t="shared" ref="H712:H775" si="22">E712*F712</f>
        <v>0</v>
      </c>
      <c r="I712" s="454">
        <f t="shared" ref="I712:I775" si="23">E712*G712</f>
        <v>0</v>
      </c>
    </row>
    <row r="713" ht="24" hidden="1" spans="1:9">
      <c r="A713" s="384">
        <f>SUBTOTAL(3,$B$7:B713)</f>
        <v>20</v>
      </c>
      <c r="B713" s="384" t="s">
        <v>1623</v>
      </c>
      <c r="C713" s="384" t="s">
        <v>1624</v>
      </c>
      <c r="D713" s="384" t="s">
        <v>1620</v>
      </c>
      <c r="E713" s="459"/>
      <c r="F713" s="454">
        <v>0.6</v>
      </c>
      <c r="G713" s="454">
        <v>0</v>
      </c>
      <c r="H713" s="454">
        <f t="shared" si="22"/>
        <v>0</v>
      </c>
      <c r="I713" s="454">
        <f t="shared" si="23"/>
        <v>0</v>
      </c>
    </row>
    <row r="714" ht="24" hidden="1" spans="1:9">
      <c r="A714" s="384">
        <f>SUBTOTAL(3,$B$7:B714)</f>
        <v>20</v>
      </c>
      <c r="B714" s="384" t="s">
        <v>1625</v>
      </c>
      <c r="C714" s="384" t="s">
        <v>1626</v>
      </c>
      <c r="D714" s="384" t="s">
        <v>1620</v>
      </c>
      <c r="E714" s="459"/>
      <c r="F714" s="454">
        <v>0.75</v>
      </c>
      <c r="G714" s="454">
        <v>0</v>
      </c>
      <c r="H714" s="454">
        <f t="shared" si="22"/>
        <v>0</v>
      </c>
      <c r="I714" s="454">
        <f t="shared" si="23"/>
        <v>0</v>
      </c>
    </row>
    <row r="715" ht="24" hidden="1" spans="1:9">
      <c r="A715" s="384">
        <f>SUBTOTAL(3,$B$7:B715)</f>
        <v>20</v>
      </c>
      <c r="B715" s="384" t="s">
        <v>1627</v>
      </c>
      <c r="C715" s="384" t="s">
        <v>1628</v>
      </c>
      <c r="D715" s="384" t="s">
        <v>1620</v>
      </c>
      <c r="E715" s="453"/>
      <c r="F715" s="454">
        <v>0.85</v>
      </c>
      <c r="G715" s="454">
        <v>0</v>
      </c>
      <c r="H715" s="454">
        <f t="shared" si="22"/>
        <v>0</v>
      </c>
      <c r="I715" s="454">
        <f t="shared" si="23"/>
        <v>0</v>
      </c>
    </row>
    <row r="716" ht="24" hidden="1" spans="1:9">
      <c r="A716" s="384">
        <f>SUBTOTAL(3,$B$7:B716)</f>
        <v>20</v>
      </c>
      <c r="B716" s="384" t="s">
        <v>1629</v>
      </c>
      <c r="C716" s="384" t="s">
        <v>1630</v>
      </c>
      <c r="D716" s="384" t="s">
        <v>1620</v>
      </c>
      <c r="E716" s="453"/>
      <c r="F716" s="454">
        <v>0.93</v>
      </c>
      <c r="G716" s="454">
        <v>0</v>
      </c>
      <c r="H716" s="454">
        <f t="shared" si="22"/>
        <v>0</v>
      </c>
      <c r="I716" s="454">
        <f t="shared" si="23"/>
        <v>0</v>
      </c>
    </row>
    <row r="717" ht="24" hidden="1" spans="1:9">
      <c r="A717" s="384">
        <f>SUBTOTAL(3,$B$7:B717)</f>
        <v>20</v>
      </c>
      <c r="B717" s="384" t="s">
        <v>1631</v>
      </c>
      <c r="C717" s="384" t="s">
        <v>1632</v>
      </c>
      <c r="D717" s="384" t="s">
        <v>1620</v>
      </c>
      <c r="E717" s="453"/>
      <c r="F717" s="454">
        <v>1</v>
      </c>
      <c r="G717" s="454">
        <v>0</v>
      </c>
      <c r="H717" s="454">
        <f t="shared" si="22"/>
        <v>0</v>
      </c>
      <c r="I717" s="454">
        <f t="shared" si="23"/>
        <v>0</v>
      </c>
    </row>
    <row r="718" ht="24" hidden="1" spans="1:9">
      <c r="A718" s="384">
        <f>SUBTOTAL(3,$B$7:B718)</f>
        <v>20</v>
      </c>
      <c r="B718" s="384" t="s">
        <v>1633</v>
      </c>
      <c r="C718" s="384" t="s">
        <v>1634</v>
      </c>
      <c r="D718" s="384" t="s">
        <v>1620</v>
      </c>
      <c r="E718" s="453"/>
      <c r="F718" s="454">
        <v>0.1</v>
      </c>
      <c r="G718" s="454">
        <v>0</v>
      </c>
      <c r="H718" s="454">
        <f t="shared" si="22"/>
        <v>0</v>
      </c>
      <c r="I718" s="454">
        <f t="shared" si="23"/>
        <v>0</v>
      </c>
    </row>
    <row r="719" hidden="1" spans="1:9">
      <c r="A719" s="384">
        <f>SUBTOTAL(3,$B$7:B719)</f>
        <v>20</v>
      </c>
      <c r="B719" s="384" t="s">
        <v>1635</v>
      </c>
      <c r="C719" s="384" t="s">
        <v>1636</v>
      </c>
      <c r="D719" s="384" t="s">
        <v>1637</v>
      </c>
      <c r="E719" s="453"/>
      <c r="F719" s="454">
        <v>1.2</v>
      </c>
      <c r="G719" s="454">
        <v>0</v>
      </c>
      <c r="H719" s="454">
        <f t="shared" si="22"/>
        <v>0</v>
      </c>
      <c r="I719" s="454">
        <f t="shared" si="23"/>
        <v>0</v>
      </c>
    </row>
    <row r="720" hidden="1" spans="1:9">
      <c r="A720" s="384">
        <f>SUBTOTAL(3,$B$7:B720)</f>
        <v>20</v>
      </c>
      <c r="B720" s="384" t="s">
        <v>1638</v>
      </c>
      <c r="C720" s="384" t="s">
        <v>1639</v>
      </c>
      <c r="D720" s="384" t="s">
        <v>1637</v>
      </c>
      <c r="E720" s="453"/>
      <c r="F720" s="454">
        <v>1.35</v>
      </c>
      <c r="G720" s="454">
        <v>0</v>
      </c>
      <c r="H720" s="454">
        <f t="shared" si="22"/>
        <v>0</v>
      </c>
      <c r="I720" s="454">
        <f t="shared" si="23"/>
        <v>0</v>
      </c>
    </row>
    <row r="721" hidden="1" spans="1:9">
      <c r="A721" s="384">
        <f>SUBTOTAL(3,$B$7:B721)</f>
        <v>20</v>
      </c>
      <c r="B721" s="384" t="s">
        <v>1640</v>
      </c>
      <c r="C721" s="384" t="s">
        <v>1641</v>
      </c>
      <c r="D721" s="384" t="s">
        <v>1637</v>
      </c>
      <c r="E721" s="453"/>
      <c r="F721" s="454">
        <v>1.1</v>
      </c>
      <c r="G721" s="454">
        <v>0</v>
      </c>
      <c r="H721" s="454">
        <f t="shared" si="22"/>
        <v>0</v>
      </c>
      <c r="I721" s="454">
        <f t="shared" si="23"/>
        <v>0</v>
      </c>
    </row>
    <row r="722" hidden="1" spans="1:9">
      <c r="A722" s="384">
        <f>SUBTOTAL(3,$B$7:B722)</f>
        <v>20</v>
      </c>
      <c r="B722" s="384" t="s">
        <v>1642</v>
      </c>
      <c r="C722" s="384" t="s">
        <v>1643</v>
      </c>
      <c r="D722" s="384" t="s">
        <v>1637</v>
      </c>
      <c r="E722" s="453"/>
      <c r="F722" s="454">
        <v>0.66</v>
      </c>
      <c r="G722" s="454">
        <v>0</v>
      </c>
      <c r="H722" s="454">
        <f t="shared" si="22"/>
        <v>0</v>
      </c>
      <c r="I722" s="454">
        <f t="shared" si="23"/>
        <v>0</v>
      </c>
    </row>
    <row r="723" hidden="1" spans="1:9">
      <c r="A723" s="384">
        <f>SUBTOTAL(3,$B$7:B723)</f>
        <v>20</v>
      </c>
      <c r="B723" s="384" t="s">
        <v>1644</v>
      </c>
      <c r="C723" s="384" t="s">
        <v>1645</v>
      </c>
      <c r="D723" s="384" t="s">
        <v>1637</v>
      </c>
      <c r="E723" s="453"/>
      <c r="F723" s="454">
        <v>1.4</v>
      </c>
      <c r="G723" s="454">
        <v>0</v>
      </c>
      <c r="H723" s="454">
        <f t="shared" si="22"/>
        <v>0</v>
      </c>
      <c r="I723" s="454">
        <f t="shared" si="23"/>
        <v>0</v>
      </c>
    </row>
    <row r="724" hidden="1" spans="1:9">
      <c r="A724" s="384">
        <f>SUBTOTAL(3,$B$7:B724)</f>
        <v>20</v>
      </c>
      <c r="B724" s="384" t="s">
        <v>1646</v>
      </c>
      <c r="C724" s="384" t="s">
        <v>1647</v>
      </c>
      <c r="D724" s="384" t="s">
        <v>1637</v>
      </c>
      <c r="E724" s="453"/>
      <c r="F724" s="454">
        <v>0.84</v>
      </c>
      <c r="G724" s="454">
        <v>0</v>
      </c>
      <c r="H724" s="454">
        <f t="shared" si="22"/>
        <v>0</v>
      </c>
      <c r="I724" s="454">
        <f t="shared" si="23"/>
        <v>0</v>
      </c>
    </row>
    <row r="725" hidden="1" spans="1:9">
      <c r="A725" s="384">
        <f>SUBTOTAL(3,$B$7:B725)</f>
        <v>20</v>
      </c>
      <c r="B725" s="384" t="s">
        <v>1648</v>
      </c>
      <c r="C725" s="384" t="s">
        <v>1649</v>
      </c>
      <c r="D725" s="384" t="s">
        <v>1637</v>
      </c>
      <c r="E725" s="453"/>
      <c r="F725" s="454">
        <v>3.5</v>
      </c>
      <c r="G725" s="454">
        <v>0</v>
      </c>
      <c r="H725" s="454">
        <f t="shared" si="22"/>
        <v>0</v>
      </c>
      <c r="I725" s="454">
        <f t="shared" si="23"/>
        <v>0</v>
      </c>
    </row>
    <row r="726" hidden="1" spans="1:9">
      <c r="A726" s="384">
        <f>SUBTOTAL(3,$B$7:B726)</f>
        <v>20</v>
      </c>
      <c r="B726" s="384" t="s">
        <v>1650</v>
      </c>
      <c r="C726" s="384" t="s">
        <v>1651</v>
      </c>
      <c r="D726" s="384" t="s">
        <v>1637</v>
      </c>
      <c r="E726" s="453"/>
      <c r="F726" s="454">
        <v>4</v>
      </c>
      <c r="G726" s="454">
        <v>0</v>
      </c>
      <c r="H726" s="454">
        <f t="shared" si="22"/>
        <v>0</v>
      </c>
      <c r="I726" s="454">
        <f t="shared" si="23"/>
        <v>0</v>
      </c>
    </row>
    <row r="727" hidden="1" spans="1:9">
      <c r="A727" s="384">
        <f>SUBTOTAL(3,$B$7:B727)</f>
        <v>20</v>
      </c>
      <c r="B727" s="384" t="s">
        <v>1652</v>
      </c>
      <c r="C727" s="384" t="s">
        <v>1653</v>
      </c>
      <c r="D727" s="384" t="s">
        <v>592</v>
      </c>
      <c r="E727" s="453"/>
      <c r="F727" s="454">
        <v>0.06</v>
      </c>
      <c r="G727" s="454">
        <v>0</v>
      </c>
      <c r="H727" s="454">
        <f t="shared" si="22"/>
        <v>0</v>
      </c>
      <c r="I727" s="454">
        <f t="shared" si="23"/>
        <v>0</v>
      </c>
    </row>
    <row r="728" hidden="1" spans="1:9">
      <c r="A728" s="384">
        <f>SUBTOTAL(3,$B$7:B728)</f>
        <v>20</v>
      </c>
      <c r="B728" s="384" t="s">
        <v>1654</v>
      </c>
      <c r="C728" s="384" t="s">
        <v>1655</v>
      </c>
      <c r="D728" s="384" t="s">
        <v>592</v>
      </c>
      <c r="E728" s="453"/>
      <c r="F728" s="454">
        <v>0.08</v>
      </c>
      <c r="G728" s="454">
        <v>0</v>
      </c>
      <c r="H728" s="454">
        <f t="shared" si="22"/>
        <v>0</v>
      </c>
      <c r="I728" s="454">
        <f t="shared" si="23"/>
        <v>0</v>
      </c>
    </row>
    <row r="729" hidden="1" spans="1:9">
      <c r="A729" s="384">
        <f>SUBTOTAL(3,$B$7:B729)</f>
        <v>20</v>
      </c>
      <c r="B729" s="384" t="s">
        <v>1656</v>
      </c>
      <c r="C729" s="384" t="s">
        <v>1657</v>
      </c>
      <c r="D729" s="384" t="s">
        <v>1637</v>
      </c>
      <c r="E729" s="453"/>
      <c r="F729" s="454">
        <v>1.13</v>
      </c>
      <c r="G729" s="454">
        <v>0</v>
      </c>
      <c r="H729" s="454">
        <f t="shared" si="22"/>
        <v>0</v>
      </c>
      <c r="I729" s="454">
        <f t="shared" si="23"/>
        <v>0</v>
      </c>
    </row>
    <row r="730" hidden="1" spans="1:9">
      <c r="A730" s="384">
        <f>SUBTOTAL(3,$B$7:B730)</f>
        <v>20</v>
      </c>
      <c r="B730" s="384" t="s">
        <v>1658</v>
      </c>
      <c r="C730" s="384" t="s">
        <v>1659</v>
      </c>
      <c r="D730" s="384" t="s">
        <v>1637</v>
      </c>
      <c r="E730" s="453"/>
      <c r="F730" s="454">
        <v>1.5</v>
      </c>
      <c r="G730" s="454">
        <v>0</v>
      </c>
      <c r="H730" s="454">
        <f t="shared" si="22"/>
        <v>0</v>
      </c>
      <c r="I730" s="454">
        <f t="shared" si="23"/>
        <v>0</v>
      </c>
    </row>
    <row r="731" hidden="1" spans="1:9">
      <c r="A731" s="384">
        <f>SUBTOTAL(3,$B$7:B731)</f>
        <v>20</v>
      </c>
      <c r="B731" s="384" t="s">
        <v>1660</v>
      </c>
      <c r="C731" s="384" t="s">
        <v>1661</v>
      </c>
      <c r="D731" s="384" t="s">
        <v>592</v>
      </c>
      <c r="E731" s="453"/>
      <c r="F731" s="454">
        <v>3.12</v>
      </c>
      <c r="G731" s="454">
        <v>0</v>
      </c>
      <c r="H731" s="454">
        <f t="shared" si="22"/>
        <v>0</v>
      </c>
      <c r="I731" s="454">
        <f t="shared" si="23"/>
        <v>0</v>
      </c>
    </row>
    <row r="732" hidden="1" spans="1:9">
      <c r="A732" s="384">
        <f>SUBTOTAL(3,$B$7:B732)</f>
        <v>20</v>
      </c>
      <c r="B732" s="384" t="s">
        <v>1662</v>
      </c>
      <c r="C732" s="384" t="s">
        <v>1663</v>
      </c>
      <c r="D732" s="384" t="s">
        <v>592</v>
      </c>
      <c r="E732" s="453"/>
      <c r="F732" s="454">
        <v>6.08</v>
      </c>
      <c r="G732" s="454">
        <v>0</v>
      </c>
      <c r="H732" s="454">
        <f t="shared" si="22"/>
        <v>0</v>
      </c>
      <c r="I732" s="454">
        <f t="shared" si="23"/>
        <v>0</v>
      </c>
    </row>
    <row r="733" hidden="1" spans="1:9">
      <c r="A733" s="384">
        <f>SUBTOTAL(3,$B$7:B733)</f>
        <v>20</v>
      </c>
      <c r="B733" s="384" t="s">
        <v>1664</v>
      </c>
      <c r="C733" s="384" t="s">
        <v>1665</v>
      </c>
      <c r="D733" s="384" t="s">
        <v>592</v>
      </c>
      <c r="E733" s="453"/>
      <c r="F733" s="454">
        <v>9.12</v>
      </c>
      <c r="G733" s="454">
        <v>0</v>
      </c>
      <c r="H733" s="454">
        <f t="shared" si="22"/>
        <v>0</v>
      </c>
      <c r="I733" s="454">
        <f t="shared" si="23"/>
        <v>0</v>
      </c>
    </row>
    <row r="734" hidden="1" spans="1:9">
      <c r="A734" s="384">
        <f>SUBTOTAL(3,$B$7:B734)</f>
        <v>20</v>
      </c>
      <c r="B734" s="384" t="s">
        <v>1666</v>
      </c>
      <c r="C734" s="384" t="s">
        <v>1667</v>
      </c>
      <c r="D734" s="384" t="s">
        <v>592</v>
      </c>
      <c r="E734" s="453"/>
      <c r="F734" s="454">
        <v>11.52</v>
      </c>
      <c r="G734" s="454">
        <v>0</v>
      </c>
      <c r="H734" s="454">
        <f t="shared" si="22"/>
        <v>0</v>
      </c>
      <c r="I734" s="454">
        <f t="shared" si="23"/>
        <v>0</v>
      </c>
    </row>
    <row r="735" hidden="1" spans="1:9">
      <c r="A735" s="384">
        <f>SUBTOTAL(3,$B$7:B735)</f>
        <v>20</v>
      </c>
      <c r="B735" s="384" t="s">
        <v>1668</v>
      </c>
      <c r="C735" s="384" t="s">
        <v>1669</v>
      </c>
      <c r="D735" s="384" t="s">
        <v>592</v>
      </c>
      <c r="E735" s="453"/>
      <c r="F735" s="454">
        <v>16.32</v>
      </c>
      <c r="G735" s="454">
        <v>0</v>
      </c>
      <c r="H735" s="454">
        <f t="shared" si="22"/>
        <v>0</v>
      </c>
      <c r="I735" s="454">
        <f t="shared" si="23"/>
        <v>0</v>
      </c>
    </row>
    <row r="736" hidden="1" spans="1:9">
      <c r="A736" s="384">
        <f>SUBTOTAL(3,$B$7:B736)</f>
        <v>20</v>
      </c>
      <c r="B736" s="384" t="s">
        <v>1670</v>
      </c>
      <c r="C736" s="384" t="s">
        <v>1671</v>
      </c>
      <c r="D736" s="384" t="s">
        <v>592</v>
      </c>
      <c r="E736" s="453"/>
      <c r="F736" s="454">
        <v>21.12</v>
      </c>
      <c r="G736" s="454">
        <v>0</v>
      </c>
      <c r="H736" s="454">
        <f t="shared" si="22"/>
        <v>0</v>
      </c>
      <c r="I736" s="454">
        <f t="shared" si="23"/>
        <v>0</v>
      </c>
    </row>
    <row r="737" hidden="1" spans="1:9">
      <c r="A737" s="384">
        <f>SUBTOTAL(3,$B$7:B737)</f>
        <v>20</v>
      </c>
      <c r="B737" s="384" t="s">
        <v>1672</v>
      </c>
      <c r="C737" s="384" t="s">
        <v>1673</v>
      </c>
      <c r="D737" s="384" t="s">
        <v>592</v>
      </c>
      <c r="E737" s="453"/>
      <c r="F737" s="454">
        <v>30.72</v>
      </c>
      <c r="G737" s="454">
        <v>0</v>
      </c>
      <c r="H737" s="454">
        <f t="shared" si="22"/>
        <v>0</v>
      </c>
      <c r="I737" s="454">
        <f t="shared" si="23"/>
        <v>0</v>
      </c>
    </row>
    <row r="738" hidden="1" spans="1:9">
      <c r="A738" s="384">
        <f>SUBTOTAL(3,$B$7:B738)</f>
        <v>20</v>
      </c>
      <c r="B738" s="384" t="s">
        <v>1674</v>
      </c>
      <c r="C738" s="384" t="s">
        <v>1675</v>
      </c>
      <c r="D738" s="384" t="s">
        <v>592</v>
      </c>
      <c r="E738" s="453"/>
      <c r="F738" s="454">
        <v>1.55</v>
      </c>
      <c r="G738" s="454">
        <v>0</v>
      </c>
      <c r="H738" s="454">
        <f t="shared" si="22"/>
        <v>0</v>
      </c>
      <c r="I738" s="454">
        <f t="shared" si="23"/>
        <v>0</v>
      </c>
    </row>
    <row r="739" hidden="1" spans="1:9">
      <c r="A739" s="384">
        <f>SUBTOTAL(3,$B$7:B739)</f>
        <v>20</v>
      </c>
      <c r="B739" s="384" t="s">
        <v>1676</v>
      </c>
      <c r="C739" s="384" t="s">
        <v>1677</v>
      </c>
      <c r="D739" s="384" t="s">
        <v>592</v>
      </c>
      <c r="E739" s="453"/>
      <c r="F739" s="454">
        <v>2.6</v>
      </c>
      <c r="G739" s="454">
        <v>0</v>
      </c>
      <c r="H739" s="454">
        <f t="shared" si="22"/>
        <v>0</v>
      </c>
      <c r="I739" s="454">
        <f t="shared" si="23"/>
        <v>0</v>
      </c>
    </row>
    <row r="740" hidden="1" spans="1:9">
      <c r="A740" s="384">
        <f>SUBTOTAL(3,$B$7:B740)</f>
        <v>20</v>
      </c>
      <c r="B740" s="384" t="s">
        <v>1678</v>
      </c>
      <c r="C740" s="384" t="s">
        <v>1679</v>
      </c>
      <c r="D740" s="384" t="s">
        <v>592</v>
      </c>
      <c r="E740" s="453"/>
      <c r="F740" s="454">
        <v>3.8</v>
      </c>
      <c r="G740" s="454">
        <v>0</v>
      </c>
      <c r="H740" s="454">
        <f t="shared" si="22"/>
        <v>0</v>
      </c>
      <c r="I740" s="454">
        <f t="shared" si="23"/>
        <v>0</v>
      </c>
    </row>
    <row r="741" hidden="1" spans="1:9">
      <c r="A741" s="384">
        <f>SUBTOTAL(3,$B$7:B741)</f>
        <v>20</v>
      </c>
      <c r="B741" s="384" t="s">
        <v>1680</v>
      </c>
      <c r="C741" s="384" t="s">
        <v>1681</v>
      </c>
      <c r="D741" s="384" t="s">
        <v>592</v>
      </c>
      <c r="E741" s="453"/>
      <c r="F741" s="454">
        <v>5.2</v>
      </c>
      <c r="G741" s="454">
        <v>0</v>
      </c>
      <c r="H741" s="454">
        <f t="shared" si="22"/>
        <v>0</v>
      </c>
      <c r="I741" s="454">
        <f t="shared" si="23"/>
        <v>0</v>
      </c>
    </row>
    <row r="742" hidden="1" spans="1:9">
      <c r="A742" s="384">
        <f>SUBTOTAL(3,$B$7:B742)</f>
        <v>20</v>
      </c>
      <c r="B742" s="384" t="s">
        <v>1682</v>
      </c>
      <c r="C742" s="384" t="s">
        <v>1683</v>
      </c>
      <c r="D742" s="384" t="s">
        <v>592</v>
      </c>
      <c r="E742" s="453"/>
      <c r="F742" s="454">
        <v>7.6</v>
      </c>
      <c r="G742" s="454">
        <v>0</v>
      </c>
      <c r="H742" s="454">
        <f t="shared" si="22"/>
        <v>0</v>
      </c>
      <c r="I742" s="454">
        <f t="shared" si="23"/>
        <v>0</v>
      </c>
    </row>
    <row r="743" hidden="1" spans="1:9">
      <c r="A743" s="384">
        <f>SUBTOTAL(3,$B$7:B743)</f>
        <v>20</v>
      </c>
      <c r="B743" s="384" t="s">
        <v>1684</v>
      </c>
      <c r="C743" s="384" t="s">
        <v>1685</v>
      </c>
      <c r="D743" s="384" t="s">
        <v>592</v>
      </c>
      <c r="E743" s="453"/>
      <c r="F743" s="454">
        <v>10.4</v>
      </c>
      <c r="G743" s="454">
        <v>0</v>
      </c>
      <c r="H743" s="454">
        <f t="shared" si="22"/>
        <v>0</v>
      </c>
      <c r="I743" s="454">
        <f t="shared" si="23"/>
        <v>0</v>
      </c>
    </row>
    <row r="744" hidden="1" spans="1:9">
      <c r="A744" s="384">
        <f>SUBTOTAL(3,$B$7:B744)</f>
        <v>20</v>
      </c>
      <c r="B744" s="384" t="s">
        <v>1686</v>
      </c>
      <c r="C744" s="384" t="s">
        <v>1687</v>
      </c>
      <c r="D744" s="384" t="s">
        <v>592</v>
      </c>
      <c r="E744" s="453"/>
      <c r="F744" s="454">
        <v>0.3</v>
      </c>
      <c r="G744" s="454">
        <v>0</v>
      </c>
      <c r="H744" s="454">
        <f t="shared" si="22"/>
        <v>0</v>
      </c>
      <c r="I744" s="454">
        <f t="shared" si="23"/>
        <v>0</v>
      </c>
    </row>
    <row r="745" hidden="1" spans="1:9">
      <c r="A745" s="384">
        <f>SUBTOTAL(3,$B$7:B745)</f>
        <v>20</v>
      </c>
      <c r="B745" s="384" t="s">
        <v>1688</v>
      </c>
      <c r="C745" s="384" t="s">
        <v>1689</v>
      </c>
      <c r="D745" s="384" t="s">
        <v>592</v>
      </c>
      <c r="E745" s="453"/>
      <c r="F745" s="454">
        <v>0.46</v>
      </c>
      <c r="G745" s="454">
        <v>0</v>
      </c>
      <c r="H745" s="454">
        <f t="shared" si="22"/>
        <v>0</v>
      </c>
      <c r="I745" s="454">
        <f t="shared" si="23"/>
        <v>0</v>
      </c>
    </row>
    <row r="746" hidden="1" spans="1:9">
      <c r="A746" s="384">
        <f>SUBTOTAL(3,$B$7:B746)</f>
        <v>20</v>
      </c>
      <c r="B746" s="384" t="s">
        <v>1690</v>
      </c>
      <c r="C746" s="384" t="s">
        <v>1691</v>
      </c>
      <c r="D746" s="384" t="s">
        <v>592</v>
      </c>
      <c r="E746" s="453"/>
      <c r="F746" s="454">
        <v>0.61</v>
      </c>
      <c r="G746" s="454">
        <v>0</v>
      </c>
      <c r="H746" s="454">
        <f t="shared" si="22"/>
        <v>0</v>
      </c>
      <c r="I746" s="454">
        <f t="shared" si="23"/>
        <v>0</v>
      </c>
    </row>
    <row r="747" hidden="1" spans="1:9">
      <c r="A747" s="384">
        <f>SUBTOTAL(3,$B$7:B747)</f>
        <v>20</v>
      </c>
      <c r="B747" s="384" t="s">
        <v>1692</v>
      </c>
      <c r="C747" s="384" t="s">
        <v>1693</v>
      </c>
      <c r="D747" s="384" t="s">
        <v>592</v>
      </c>
      <c r="E747" s="453"/>
      <c r="F747" s="454">
        <v>1.08</v>
      </c>
      <c r="G747" s="454">
        <v>0</v>
      </c>
      <c r="H747" s="454">
        <f t="shared" si="22"/>
        <v>0</v>
      </c>
      <c r="I747" s="454">
        <f t="shared" si="23"/>
        <v>0</v>
      </c>
    </row>
    <row r="748" hidden="1" spans="1:9">
      <c r="A748" s="384">
        <f>SUBTOTAL(3,$B$7:B748)</f>
        <v>20</v>
      </c>
      <c r="B748" s="384" t="s">
        <v>1694</v>
      </c>
      <c r="C748" s="384" t="s">
        <v>1695</v>
      </c>
      <c r="D748" s="384" t="s">
        <v>592</v>
      </c>
      <c r="E748" s="453"/>
      <c r="F748" s="454">
        <v>1.55</v>
      </c>
      <c r="G748" s="454">
        <v>0</v>
      </c>
      <c r="H748" s="454">
        <f t="shared" si="22"/>
        <v>0</v>
      </c>
      <c r="I748" s="454">
        <f t="shared" si="23"/>
        <v>0</v>
      </c>
    </row>
    <row r="749" hidden="1" spans="1:9">
      <c r="A749" s="384">
        <f>SUBTOTAL(3,$B$7:B749)</f>
        <v>20</v>
      </c>
      <c r="B749" s="384" t="s">
        <v>1696</v>
      </c>
      <c r="C749" s="384" t="s">
        <v>1697</v>
      </c>
      <c r="D749" s="384" t="s">
        <v>592</v>
      </c>
      <c r="E749" s="453"/>
      <c r="F749" s="454">
        <v>2.6</v>
      </c>
      <c r="G749" s="454">
        <v>0</v>
      </c>
      <c r="H749" s="454">
        <f t="shared" si="22"/>
        <v>0</v>
      </c>
      <c r="I749" s="454">
        <f t="shared" si="23"/>
        <v>0</v>
      </c>
    </row>
    <row r="750" hidden="1" spans="1:9">
      <c r="A750" s="384">
        <f>SUBTOTAL(3,$B$7:B750)</f>
        <v>20</v>
      </c>
      <c r="B750" s="384" t="s">
        <v>1698</v>
      </c>
      <c r="C750" s="384" t="s">
        <v>1699</v>
      </c>
      <c r="D750" s="384" t="s">
        <v>592</v>
      </c>
      <c r="E750" s="453"/>
      <c r="F750" s="454">
        <v>0.08</v>
      </c>
      <c r="G750" s="454">
        <v>0</v>
      </c>
      <c r="H750" s="454">
        <f t="shared" si="22"/>
        <v>0</v>
      </c>
      <c r="I750" s="454">
        <f t="shared" si="23"/>
        <v>0</v>
      </c>
    </row>
    <row r="751" hidden="1" spans="1:9">
      <c r="A751" s="384">
        <f>SUBTOTAL(3,$B$7:B751)</f>
        <v>20</v>
      </c>
      <c r="B751" s="384" t="s">
        <v>1700</v>
      </c>
      <c r="C751" s="384" t="s">
        <v>1701</v>
      </c>
      <c r="D751" s="384" t="s">
        <v>305</v>
      </c>
      <c r="E751" s="453"/>
      <c r="F751" s="454">
        <v>1.15</v>
      </c>
      <c r="G751" s="454">
        <v>0</v>
      </c>
      <c r="H751" s="454">
        <f t="shared" si="22"/>
        <v>0</v>
      </c>
      <c r="I751" s="454">
        <f t="shared" si="23"/>
        <v>0</v>
      </c>
    </row>
    <row r="752" hidden="1" spans="1:9">
      <c r="A752" s="384">
        <f>SUBTOTAL(3,$B$7:B752)</f>
        <v>20</v>
      </c>
      <c r="B752" s="384" t="s">
        <v>1702</v>
      </c>
      <c r="C752" s="384" t="s">
        <v>1703</v>
      </c>
      <c r="D752" s="384" t="s">
        <v>305</v>
      </c>
      <c r="E752" s="453"/>
      <c r="F752" s="454">
        <v>1.3</v>
      </c>
      <c r="G752" s="454">
        <v>0</v>
      </c>
      <c r="H752" s="454">
        <f t="shared" si="22"/>
        <v>0</v>
      </c>
      <c r="I752" s="454">
        <f t="shared" si="23"/>
        <v>0</v>
      </c>
    </row>
    <row r="753" hidden="1" spans="1:9">
      <c r="A753" s="384">
        <f>SUBTOTAL(3,$B$7:B753)</f>
        <v>20</v>
      </c>
      <c r="B753" s="384" t="s">
        <v>1704</v>
      </c>
      <c r="C753" s="384" t="s">
        <v>1705</v>
      </c>
      <c r="D753" s="384" t="s">
        <v>305</v>
      </c>
      <c r="E753" s="453"/>
      <c r="F753" s="454">
        <v>1.7</v>
      </c>
      <c r="G753" s="454">
        <v>0</v>
      </c>
      <c r="H753" s="454">
        <f t="shared" si="22"/>
        <v>0</v>
      </c>
      <c r="I753" s="454">
        <f t="shared" si="23"/>
        <v>0</v>
      </c>
    </row>
    <row r="754" hidden="1" spans="1:9">
      <c r="A754" s="384">
        <f>SUBTOTAL(3,$B$7:B754)</f>
        <v>20</v>
      </c>
      <c r="B754" s="384" t="s">
        <v>1706</v>
      </c>
      <c r="C754" s="384" t="s">
        <v>1707</v>
      </c>
      <c r="D754" s="384" t="s">
        <v>305</v>
      </c>
      <c r="E754" s="453"/>
      <c r="F754" s="454">
        <v>2.1</v>
      </c>
      <c r="G754" s="454">
        <v>0</v>
      </c>
      <c r="H754" s="454">
        <f t="shared" si="22"/>
        <v>0</v>
      </c>
      <c r="I754" s="454">
        <f t="shared" si="23"/>
        <v>0</v>
      </c>
    </row>
    <row r="755" hidden="1" spans="1:9">
      <c r="A755" s="384">
        <f>SUBTOTAL(3,$B$7:B755)</f>
        <v>20</v>
      </c>
      <c r="B755" s="384" t="s">
        <v>1708</v>
      </c>
      <c r="C755" s="384" t="s">
        <v>1709</v>
      </c>
      <c r="D755" s="384" t="s">
        <v>305</v>
      </c>
      <c r="E755" s="453"/>
      <c r="F755" s="454">
        <v>2.3</v>
      </c>
      <c r="G755" s="454">
        <v>0</v>
      </c>
      <c r="H755" s="454">
        <f t="shared" si="22"/>
        <v>0</v>
      </c>
      <c r="I755" s="454">
        <f t="shared" si="23"/>
        <v>0</v>
      </c>
    </row>
    <row r="756" hidden="1" spans="1:9">
      <c r="A756" s="384">
        <f>SUBTOTAL(3,$B$7:B756)</f>
        <v>20</v>
      </c>
      <c r="B756" s="384" t="s">
        <v>1710</v>
      </c>
      <c r="C756" s="384" t="s">
        <v>1711</v>
      </c>
      <c r="D756" s="384" t="s">
        <v>305</v>
      </c>
      <c r="E756" s="453"/>
      <c r="F756" s="454">
        <v>2.7</v>
      </c>
      <c r="G756" s="454">
        <v>0</v>
      </c>
      <c r="H756" s="454">
        <f t="shared" si="22"/>
        <v>0</v>
      </c>
      <c r="I756" s="454">
        <f t="shared" si="23"/>
        <v>0</v>
      </c>
    </row>
    <row r="757" hidden="1" spans="1:9">
      <c r="A757" s="384">
        <f>SUBTOTAL(3,$B$7:B757)</f>
        <v>20</v>
      </c>
      <c r="B757" s="384" t="s">
        <v>1712</v>
      </c>
      <c r="C757" s="384" t="s">
        <v>1713</v>
      </c>
      <c r="D757" s="384" t="s">
        <v>305</v>
      </c>
      <c r="E757" s="453"/>
      <c r="F757" s="454">
        <v>2.9</v>
      </c>
      <c r="G757" s="454">
        <v>0</v>
      </c>
      <c r="H757" s="454">
        <f t="shared" si="22"/>
        <v>0</v>
      </c>
      <c r="I757" s="454">
        <f t="shared" si="23"/>
        <v>0</v>
      </c>
    </row>
    <row r="758" hidden="1" spans="1:9">
      <c r="A758" s="384">
        <f>SUBTOTAL(3,$B$7:B758)</f>
        <v>20</v>
      </c>
      <c r="B758" s="384" t="s">
        <v>1714</v>
      </c>
      <c r="C758" s="384" t="s">
        <v>1715</v>
      </c>
      <c r="D758" s="384" t="s">
        <v>305</v>
      </c>
      <c r="E758" s="453"/>
      <c r="F758" s="454">
        <v>3.2</v>
      </c>
      <c r="G758" s="454">
        <v>0</v>
      </c>
      <c r="H758" s="454">
        <f t="shared" si="22"/>
        <v>0</v>
      </c>
      <c r="I758" s="454">
        <f t="shared" si="23"/>
        <v>0</v>
      </c>
    </row>
    <row r="759" hidden="1" spans="1:9">
      <c r="A759" s="384">
        <f>SUBTOTAL(3,$B$7:B759)</f>
        <v>20</v>
      </c>
      <c r="B759" s="384" t="s">
        <v>1716</v>
      </c>
      <c r="C759" s="384" t="s">
        <v>1717</v>
      </c>
      <c r="D759" s="384" t="s">
        <v>305</v>
      </c>
      <c r="E759" s="453"/>
      <c r="F759" s="454">
        <v>0.68</v>
      </c>
      <c r="G759" s="454">
        <v>0.17</v>
      </c>
      <c r="H759" s="454">
        <f t="shared" si="22"/>
        <v>0</v>
      </c>
      <c r="I759" s="454">
        <f t="shared" si="23"/>
        <v>0</v>
      </c>
    </row>
    <row r="760" hidden="1" spans="1:9">
      <c r="A760" s="384">
        <f>SUBTOTAL(3,$B$7:B760)</f>
        <v>20</v>
      </c>
      <c r="B760" s="384" t="s">
        <v>1718</v>
      </c>
      <c r="C760" s="384" t="s">
        <v>1719</v>
      </c>
      <c r="D760" s="384" t="s">
        <v>305</v>
      </c>
      <c r="E760" s="453"/>
      <c r="F760" s="454">
        <v>0.87</v>
      </c>
      <c r="G760" s="454">
        <v>0.22</v>
      </c>
      <c r="H760" s="454">
        <f t="shared" si="22"/>
        <v>0</v>
      </c>
      <c r="I760" s="454">
        <f t="shared" si="23"/>
        <v>0</v>
      </c>
    </row>
    <row r="761" hidden="1" spans="1:9">
      <c r="A761" s="384">
        <f>SUBTOTAL(3,$B$7:B761)</f>
        <v>20</v>
      </c>
      <c r="B761" s="384" t="s">
        <v>1720</v>
      </c>
      <c r="C761" s="384" t="s">
        <v>1721</v>
      </c>
      <c r="D761" s="384" t="s">
        <v>305</v>
      </c>
      <c r="E761" s="453"/>
      <c r="F761" s="454">
        <v>1.15</v>
      </c>
      <c r="G761" s="454">
        <v>0.29</v>
      </c>
      <c r="H761" s="454">
        <f t="shared" si="22"/>
        <v>0</v>
      </c>
      <c r="I761" s="454">
        <f t="shared" si="23"/>
        <v>0</v>
      </c>
    </row>
    <row r="762" hidden="1" spans="1:9">
      <c r="A762" s="384">
        <f>SUBTOTAL(3,$B$7:B762)</f>
        <v>20</v>
      </c>
      <c r="B762" s="384" t="s">
        <v>1722</v>
      </c>
      <c r="C762" s="384" t="s">
        <v>1723</v>
      </c>
      <c r="D762" s="384" t="s">
        <v>305</v>
      </c>
      <c r="E762" s="453"/>
      <c r="F762" s="454">
        <v>1.35</v>
      </c>
      <c r="G762" s="454">
        <v>0.33</v>
      </c>
      <c r="H762" s="454">
        <f t="shared" si="22"/>
        <v>0</v>
      </c>
      <c r="I762" s="454">
        <f t="shared" si="23"/>
        <v>0</v>
      </c>
    </row>
    <row r="763" hidden="1" spans="1:9">
      <c r="A763" s="384">
        <f>SUBTOTAL(3,$B$7:B763)</f>
        <v>20</v>
      </c>
      <c r="B763" s="384" t="s">
        <v>1724</v>
      </c>
      <c r="C763" s="384" t="s">
        <v>1725</v>
      </c>
      <c r="D763" s="384" t="s">
        <v>305</v>
      </c>
      <c r="E763" s="453"/>
      <c r="F763" s="454">
        <v>1.53</v>
      </c>
      <c r="G763" s="454">
        <v>0.38</v>
      </c>
      <c r="H763" s="454">
        <f t="shared" si="22"/>
        <v>0</v>
      </c>
      <c r="I763" s="454">
        <f t="shared" si="23"/>
        <v>0</v>
      </c>
    </row>
    <row r="764" hidden="1" spans="1:9">
      <c r="A764" s="384">
        <f>SUBTOTAL(3,$B$7:B764)</f>
        <v>20</v>
      </c>
      <c r="B764" s="384" t="s">
        <v>1726</v>
      </c>
      <c r="C764" s="384" t="s">
        <v>1727</v>
      </c>
      <c r="D764" s="384" t="s">
        <v>305</v>
      </c>
      <c r="E764" s="453"/>
      <c r="F764" s="454">
        <v>1.83</v>
      </c>
      <c r="G764" s="454">
        <v>0.46</v>
      </c>
      <c r="H764" s="454">
        <f t="shared" si="22"/>
        <v>0</v>
      </c>
      <c r="I764" s="454">
        <f t="shared" si="23"/>
        <v>0</v>
      </c>
    </row>
    <row r="765" hidden="1" spans="1:9">
      <c r="A765" s="384">
        <f>SUBTOTAL(3,$B$7:B765)</f>
        <v>20</v>
      </c>
      <c r="B765" s="384" t="s">
        <v>1728</v>
      </c>
      <c r="C765" s="384" t="s">
        <v>1729</v>
      </c>
      <c r="D765" s="384" t="s">
        <v>305</v>
      </c>
      <c r="E765" s="453"/>
      <c r="F765" s="454">
        <v>1.92</v>
      </c>
      <c r="G765" s="454">
        <v>0.48</v>
      </c>
      <c r="H765" s="454">
        <f t="shared" si="22"/>
        <v>0</v>
      </c>
      <c r="I765" s="454">
        <f t="shared" si="23"/>
        <v>0</v>
      </c>
    </row>
    <row r="766" hidden="1" spans="1:9">
      <c r="A766" s="384">
        <f>SUBTOTAL(3,$B$7:B766)</f>
        <v>20</v>
      </c>
      <c r="B766" s="384" t="s">
        <v>1730</v>
      </c>
      <c r="C766" s="384" t="s">
        <v>1731</v>
      </c>
      <c r="D766" s="384" t="s">
        <v>305</v>
      </c>
      <c r="E766" s="453"/>
      <c r="F766" s="454">
        <v>2.12</v>
      </c>
      <c r="G766" s="454">
        <v>0.53</v>
      </c>
      <c r="H766" s="454">
        <f t="shared" si="22"/>
        <v>0</v>
      </c>
      <c r="I766" s="454">
        <f t="shared" si="23"/>
        <v>0</v>
      </c>
    </row>
    <row r="767" hidden="1" spans="1:9">
      <c r="A767" s="384">
        <f>SUBTOTAL(3,$B$7:B767)</f>
        <v>20</v>
      </c>
      <c r="B767" s="384" t="s">
        <v>1732</v>
      </c>
      <c r="C767" s="384" t="s">
        <v>1733</v>
      </c>
      <c r="D767" s="384" t="s">
        <v>305</v>
      </c>
      <c r="E767" s="453"/>
      <c r="F767" s="454">
        <v>0.56</v>
      </c>
      <c r="G767" s="454">
        <v>0.14</v>
      </c>
      <c r="H767" s="454">
        <f t="shared" si="22"/>
        <v>0</v>
      </c>
      <c r="I767" s="454">
        <f t="shared" si="23"/>
        <v>0</v>
      </c>
    </row>
    <row r="768" hidden="1" spans="1:9">
      <c r="A768" s="384">
        <f>SUBTOTAL(3,$B$7:B768)</f>
        <v>20</v>
      </c>
      <c r="B768" s="384" t="s">
        <v>1734</v>
      </c>
      <c r="C768" s="384" t="s">
        <v>1735</v>
      </c>
      <c r="D768" s="384" t="s">
        <v>305</v>
      </c>
      <c r="E768" s="453"/>
      <c r="F768" s="454">
        <v>0.72</v>
      </c>
      <c r="G768" s="454">
        <v>0.18</v>
      </c>
      <c r="H768" s="454">
        <f t="shared" si="22"/>
        <v>0</v>
      </c>
      <c r="I768" s="454">
        <f t="shared" si="23"/>
        <v>0</v>
      </c>
    </row>
    <row r="769" hidden="1" spans="1:9">
      <c r="A769" s="384">
        <f>SUBTOTAL(3,$B$7:B769)</f>
        <v>20</v>
      </c>
      <c r="B769" s="384" t="s">
        <v>1736</v>
      </c>
      <c r="C769" s="384" t="s">
        <v>1737</v>
      </c>
      <c r="D769" s="384" t="s">
        <v>305</v>
      </c>
      <c r="E769" s="453"/>
      <c r="F769" s="454">
        <v>0.96</v>
      </c>
      <c r="G769" s="454">
        <v>0.24</v>
      </c>
      <c r="H769" s="454">
        <f t="shared" si="22"/>
        <v>0</v>
      </c>
      <c r="I769" s="454">
        <f t="shared" si="23"/>
        <v>0</v>
      </c>
    </row>
    <row r="770" hidden="1" spans="1:9">
      <c r="A770" s="384">
        <f>SUBTOTAL(3,$B$7:B770)</f>
        <v>20</v>
      </c>
      <c r="B770" s="384" t="s">
        <v>1738</v>
      </c>
      <c r="C770" s="384" t="s">
        <v>1739</v>
      </c>
      <c r="D770" s="384" t="s">
        <v>305</v>
      </c>
      <c r="E770" s="453"/>
      <c r="F770" s="454">
        <v>1.12</v>
      </c>
      <c r="G770" s="454">
        <v>0.28</v>
      </c>
      <c r="H770" s="454">
        <f t="shared" si="22"/>
        <v>0</v>
      </c>
      <c r="I770" s="454">
        <f t="shared" si="23"/>
        <v>0</v>
      </c>
    </row>
    <row r="771" hidden="1" spans="1:9">
      <c r="A771" s="384">
        <f>SUBTOTAL(3,$B$7:B771)</f>
        <v>20</v>
      </c>
      <c r="B771" s="384" t="s">
        <v>1740</v>
      </c>
      <c r="C771" s="384" t="s">
        <v>1741</v>
      </c>
      <c r="D771" s="384" t="s">
        <v>305</v>
      </c>
      <c r="E771" s="453"/>
      <c r="F771" s="454">
        <v>1.28</v>
      </c>
      <c r="G771" s="454">
        <v>0.32</v>
      </c>
      <c r="H771" s="454">
        <f t="shared" si="22"/>
        <v>0</v>
      </c>
      <c r="I771" s="454">
        <f t="shared" si="23"/>
        <v>0</v>
      </c>
    </row>
    <row r="772" hidden="1" spans="1:9">
      <c r="A772" s="384">
        <f>SUBTOTAL(3,$B$7:B772)</f>
        <v>20</v>
      </c>
      <c r="B772" s="384" t="s">
        <v>1742</v>
      </c>
      <c r="C772" s="384" t="s">
        <v>1743</v>
      </c>
      <c r="D772" s="384" t="s">
        <v>305</v>
      </c>
      <c r="E772" s="453"/>
      <c r="F772" s="454">
        <v>1.52</v>
      </c>
      <c r="G772" s="454">
        <v>0.38</v>
      </c>
      <c r="H772" s="454">
        <f t="shared" si="22"/>
        <v>0</v>
      </c>
      <c r="I772" s="454">
        <f t="shared" si="23"/>
        <v>0</v>
      </c>
    </row>
    <row r="773" hidden="1" spans="1:9">
      <c r="A773" s="384">
        <f>SUBTOTAL(3,$B$7:B773)</f>
        <v>20</v>
      </c>
      <c r="B773" s="384" t="s">
        <v>1744</v>
      </c>
      <c r="C773" s="384" t="s">
        <v>1745</v>
      </c>
      <c r="D773" s="384" t="s">
        <v>305</v>
      </c>
      <c r="E773" s="453"/>
      <c r="F773" s="454">
        <v>1.6</v>
      </c>
      <c r="G773" s="454">
        <v>0.4</v>
      </c>
      <c r="H773" s="454">
        <f t="shared" si="22"/>
        <v>0</v>
      </c>
      <c r="I773" s="454">
        <f t="shared" si="23"/>
        <v>0</v>
      </c>
    </row>
    <row r="774" hidden="1" spans="1:9">
      <c r="A774" s="384">
        <f>SUBTOTAL(3,$B$7:B774)</f>
        <v>20</v>
      </c>
      <c r="B774" s="384" t="s">
        <v>1746</v>
      </c>
      <c r="C774" s="384" t="s">
        <v>1747</v>
      </c>
      <c r="D774" s="384" t="s">
        <v>305</v>
      </c>
      <c r="E774" s="453"/>
      <c r="F774" s="454">
        <v>1.76</v>
      </c>
      <c r="G774" s="454">
        <v>0.44</v>
      </c>
      <c r="H774" s="454">
        <f t="shared" si="22"/>
        <v>0</v>
      </c>
      <c r="I774" s="454">
        <f t="shared" si="23"/>
        <v>0</v>
      </c>
    </row>
    <row r="775" hidden="1" spans="1:9">
      <c r="A775" s="384">
        <f>SUBTOTAL(3,$B$7:B775)</f>
        <v>20</v>
      </c>
      <c r="B775" s="384" t="s">
        <v>1748</v>
      </c>
      <c r="C775" s="384" t="s">
        <v>1749</v>
      </c>
      <c r="D775" s="384" t="s">
        <v>305</v>
      </c>
      <c r="E775" s="453"/>
      <c r="F775" s="454">
        <v>0.24</v>
      </c>
      <c r="G775" s="454">
        <v>0.06</v>
      </c>
      <c r="H775" s="454">
        <f t="shared" si="22"/>
        <v>0</v>
      </c>
      <c r="I775" s="454">
        <f t="shared" si="23"/>
        <v>0</v>
      </c>
    </row>
    <row r="776" hidden="1" spans="1:9">
      <c r="A776" s="384">
        <f>SUBTOTAL(3,$B$7:B776)</f>
        <v>20</v>
      </c>
      <c r="B776" s="384" t="s">
        <v>1750</v>
      </c>
      <c r="C776" s="384" t="s">
        <v>1751</v>
      </c>
      <c r="D776" s="384" t="s">
        <v>305</v>
      </c>
      <c r="E776" s="453"/>
      <c r="F776" s="454">
        <v>0.28</v>
      </c>
      <c r="G776" s="454">
        <v>0.07</v>
      </c>
      <c r="H776" s="454">
        <f t="shared" ref="H776:H839" si="24">E776*F776</f>
        <v>0</v>
      </c>
      <c r="I776" s="454">
        <f t="shared" ref="I776:I839" si="25">E776*G776</f>
        <v>0</v>
      </c>
    </row>
    <row r="777" hidden="1" spans="1:9">
      <c r="A777" s="384">
        <f>SUBTOTAL(3,$B$7:B777)</f>
        <v>20</v>
      </c>
      <c r="B777" s="384" t="s">
        <v>1752</v>
      </c>
      <c r="C777" s="384" t="s">
        <v>1753</v>
      </c>
      <c r="D777" s="384" t="s">
        <v>305</v>
      </c>
      <c r="E777" s="453"/>
      <c r="F777" s="454">
        <v>0.32</v>
      </c>
      <c r="G777" s="454">
        <v>0.08</v>
      </c>
      <c r="H777" s="454">
        <f t="shared" si="24"/>
        <v>0</v>
      </c>
      <c r="I777" s="454">
        <f t="shared" si="25"/>
        <v>0</v>
      </c>
    </row>
    <row r="778" hidden="1" spans="1:9">
      <c r="A778" s="384">
        <f>SUBTOTAL(3,$B$7:B778)</f>
        <v>20</v>
      </c>
      <c r="B778" s="384" t="s">
        <v>1754</v>
      </c>
      <c r="C778" s="384" t="s">
        <v>1755</v>
      </c>
      <c r="D778" s="384" t="s">
        <v>305</v>
      </c>
      <c r="E778" s="453"/>
      <c r="F778" s="454">
        <v>1.1</v>
      </c>
      <c r="G778" s="454">
        <v>0.28</v>
      </c>
      <c r="H778" s="454">
        <f t="shared" si="24"/>
        <v>0</v>
      </c>
      <c r="I778" s="454">
        <f t="shared" si="25"/>
        <v>0</v>
      </c>
    </row>
    <row r="779" hidden="1" spans="1:9">
      <c r="A779" s="384">
        <f>SUBTOTAL(3,$B$7:B779)</f>
        <v>20</v>
      </c>
      <c r="B779" s="384" t="s">
        <v>1756</v>
      </c>
      <c r="C779" s="384" t="s">
        <v>1757</v>
      </c>
      <c r="D779" s="384" t="s">
        <v>305</v>
      </c>
      <c r="E779" s="453"/>
      <c r="F779" s="454">
        <v>2.65</v>
      </c>
      <c r="G779" s="454">
        <v>0.66</v>
      </c>
      <c r="H779" s="454">
        <f t="shared" si="24"/>
        <v>0</v>
      </c>
      <c r="I779" s="454">
        <f t="shared" si="25"/>
        <v>0</v>
      </c>
    </row>
    <row r="780" hidden="1" spans="1:9">
      <c r="A780" s="384">
        <f>SUBTOTAL(3,$B$7:B780)</f>
        <v>20</v>
      </c>
      <c r="B780" s="384" t="s">
        <v>1758</v>
      </c>
      <c r="C780" s="384" t="s">
        <v>1759</v>
      </c>
      <c r="D780" s="384" t="s">
        <v>305</v>
      </c>
      <c r="E780" s="453"/>
      <c r="F780" s="454">
        <v>1.1</v>
      </c>
      <c r="G780" s="454">
        <v>0.28</v>
      </c>
      <c r="H780" s="454">
        <f t="shared" si="24"/>
        <v>0</v>
      </c>
      <c r="I780" s="454">
        <f t="shared" si="25"/>
        <v>0</v>
      </c>
    </row>
    <row r="781" hidden="1" spans="1:9">
      <c r="A781" s="384">
        <f>SUBTOTAL(3,$B$7:B781)</f>
        <v>20</v>
      </c>
      <c r="B781" s="384" t="s">
        <v>1760</v>
      </c>
      <c r="C781" s="384" t="s">
        <v>1761</v>
      </c>
      <c r="D781" s="384" t="s">
        <v>305</v>
      </c>
      <c r="E781" s="453"/>
      <c r="F781" s="454">
        <v>0.67</v>
      </c>
      <c r="G781" s="454">
        <v>0.17</v>
      </c>
      <c r="H781" s="454">
        <f t="shared" si="24"/>
        <v>0</v>
      </c>
      <c r="I781" s="454">
        <f t="shared" si="25"/>
        <v>0</v>
      </c>
    </row>
    <row r="782" hidden="1" spans="1:9">
      <c r="A782" s="384">
        <f>SUBTOTAL(3,$B$7:B782)</f>
        <v>20</v>
      </c>
      <c r="B782" s="384" t="s">
        <v>1762</v>
      </c>
      <c r="C782" s="384" t="s">
        <v>1763</v>
      </c>
      <c r="D782" s="384" t="s">
        <v>305</v>
      </c>
      <c r="E782" s="453"/>
      <c r="F782" s="454">
        <v>0.86</v>
      </c>
      <c r="G782" s="454">
        <v>0.22</v>
      </c>
      <c r="H782" s="454">
        <f t="shared" si="24"/>
        <v>0</v>
      </c>
      <c r="I782" s="454">
        <f t="shared" si="25"/>
        <v>0</v>
      </c>
    </row>
    <row r="783" hidden="1" spans="1:9">
      <c r="A783" s="384">
        <f>SUBTOTAL(3,$B$7:B783)</f>
        <v>20</v>
      </c>
      <c r="B783" s="384" t="s">
        <v>1764</v>
      </c>
      <c r="C783" s="384" t="s">
        <v>1765</v>
      </c>
      <c r="D783" s="384" t="s">
        <v>305</v>
      </c>
      <c r="E783" s="453"/>
      <c r="F783" s="454">
        <v>1.15</v>
      </c>
      <c r="G783" s="454">
        <v>0.29</v>
      </c>
      <c r="H783" s="454">
        <f t="shared" si="24"/>
        <v>0</v>
      </c>
      <c r="I783" s="454">
        <f t="shared" si="25"/>
        <v>0</v>
      </c>
    </row>
    <row r="784" hidden="1" spans="1:9">
      <c r="A784" s="384">
        <f>SUBTOTAL(3,$B$7:B784)</f>
        <v>20</v>
      </c>
      <c r="B784" s="384" t="s">
        <v>1766</v>
      </c>
      <c r="C784" s="384" t="s">
        <v>1767</v>
      </c>
      <c r="D784" s="384" t="s">
        <v>305</v>
      </c>
      <c r="E784" s="453"/>
      <c r="F784" s="454">
        <v>1.43</v>
      </c>
      <c r="G784" s="454">
        <v>0.35</v>
      </c>
      <c r="H784" s="454">
        <f t="shared" si="24"/>
        <v>0</v>
      </c>
      <c r="I784" s="454">
        <f t="shared" si="25"/>
        <v>0</v>
      </c>
    </row>
    <row r="785" hidden="1" spans="1:9">
      <c r="A785" s="384">
        <f>SUBTOTAL(3,$B$7:B785)</f>
        <v>20</v>
      </c>
      <c r="B785" s="384" t="s">
        <v>1768</v>
      </c>
      <c r="C785" s="384" t="s">
        <v>1769</v>
      </c>
      <c r="D785" s="384" t="s">
        <v>305</v>
      </c>
      <c r="E785" s="453"/>
      <c r="F785" s="454">
        <v>1.54</v>
      </c>
      <c r="G785" s="454">
        <v>0.38</v>
      </c>
      <c r="H785" s="454">
        <f t="shared" si="24"/>
        <v>0</v>
      </c>
      <c r="I785" s="454">
        <f t="shared" si="25"/>
        <v>0</v>
      </c>
    </row>
    <row r="786" hidden="1" spans="1:9">
      <c r="A786" s="384">
        <f>SUBTOTAL(3,$B$7:B786)</f>
        <v>20</v>
      </c>
      <c r="B786" s="384" t="s">
        <v>1770</v>
      </c>
      <c r="C786" s="384" t="s">
        <v>1771</v>
      </c>
      <c r="D786" s="384" t="s">
        <v>305</v>
      </c>
      <c r="E786" s="453"/>
      <c r="F786" s="454">
        <v>1.82</v>
      </c>
      <c r="G786" s="454">
        <v>0.45</v>
      </c>
      <c r="H786" s="454">
        <f t="shared" si="24"/>
        <v>0</v>
      </c>
      <c r="I786" s="454">
        <f t="shared" si="25"/>
        <v>0</v>
      </c>
    </row>
    <row r="787" hidden="1" spans="1:9">
      <c r="A787" s="384">
        <f>SUBTOTAL(3,$B$7:B787)</f>
        <v>20</v>
      </c>
      <c r="B787" s="384" t="s">
        <v>1772</v>
      </c>
      <c r="C787" s="384" t="s">
        <v>1773</v>
      </c>
      <c r="D787" s="384" t="s">
        <v>305</v>
      </c>
      <c r="E787" s="453"/>
      <c r="F787" s="454">
        <v>1.92</v>
      </c>
      <c r="G787" s="454">
        <v>0.48</v>
      </c>
      <c r="H787" s="454">
        <f t="shared" si="24"/>
        <v>0</v>
      </c>
      <c r="I787" s="454">
        <f t="shared" si="25"/>
        <v>0</v>
      </c>
    </row>
    <row r="788" hidden="1" spans="1:9">
      <c r="A788" s="384">
        <f>SUBTOTAL(3,$B$7:B788)</f>
        <v>20</v>
      </c>
      <c r="B788" s="384" t="s">
        <v>1774</v>
      </c>
      <c r="C788" s="384" t="s">
        <v>1775</v>
      </c>
      <c r="D788" s="384" t="s">
        <v>305</v>
      </c>
      <c r="E788" s="453"/>
      <c r="F788" s="454">
        <v>2.11</v>
      </c>
      <c r="G788" s="454">
        <v>0.53</v>
      </c>
      <c r="H788" s="454">
        <f t="shared" si="24"/>
        <v>0</v>
      </c>
      <c r="I788" s="454">
        <f t="shared" si="25"/>
        <v>0</v>
      </c>
    </row>
    <row r="789" hidden="1" spans="1:9">
      <c r="A789" s="384">
        <f>SUBTOTAL(3,$B$7:B789)</f>
        <v>20</v>
      </c>
      <c r="B789" s="384" t="s">
        <v>1776</v>
      </c>
      <c r="C789" s="384" t="s">
        <v>1777</v>
      </c>
      <c r="D789" s="384" t="s">
        <v>1778</v>
      </c>
      <c r="E789" s="453"/>
      <c r="F789" s="454">
        <v>0.1</v>
      </c>
      <c r="G789" s="454">
        <v>0</v>
      </c>
      <c r="H789" s="454">
        <f t="shared" si="24"/>
        <v>0</v>
      </c>
      <c r="I789" s="454">
        <f t="shared" si="25"/>
        <v>0</v>
      </c>
    </row>
    <row r="790" hidden="1" spans="1:9">
      <c r="A790" s="384">
        <f>SUBTOTAL(3,$B$7:B790)</f>
        <v>20</v>
      </c>
      <c r="B790" s="384" t="s">
        <v>1779</v>
      </c>
      <c r="C790" s="384" t="s">
        <v>1780</v>
      </c>
      <c r="D790" s="384" t="s">
        <v>1637</v>
      </c>
      <c r="E790" s="453"/>
      <c r="F790" s="454">
        <v>1.5</v>
      </c>
      <c r="G790" s="454">
        <v>0</v>
      </c>
      <c r="H790" s="454">
        <f t="shared" si="24"/>
        <v>0</v>
      </c>
      <c r="I790" s="454">
        <f t="shared" si="25"/>
        <v>0</v>
      </c>
    </row>
    <row r="791" hidden="1" spans="1:9">
      <c r="A791" s="384">
        <f>SUBTOTAL(3,$B$7:B791)</f>
        <v>20</v>
      </c>
      <c r="B791" s="384" t="s">
        <v>1781</v>
      </c>
      <c r="C791" s="384" t="s">
        <v>1782</v>
      </c>
      <c r="D791" s="384" t="s">
        <v>1637</v>
      </c>
      <c r="E791" s="453"/>
      <c r="F791" s="454">
        <v>7</v>
      </c>
      <c r="G791" s="454">
        <v>0</v>
      </c>
      <c r="H791" s="454">
        <f t="shared" si="24"/>
        <v>0</v>
      </c>
      <c r="I791" s="454">
        <f t="shared" si="25"/>
        <v>0</v>
      </c>
    </row>
    <row r="792" hidden="1" spans="1:9">
      <c r="A792" s="384">
        <f>SUBTOTAL(3,$B$7:B792)</f>
        <v>20</v>
      </c>
      <c r="B792" s="384" t="s">
        <v>1783</v>
      </c>
      <c r="C792" s="384" t="s">
        <v>1784</v>
      </c>
      <c r="D792" s="384" t="s">
        <v>1637</v>
      </c>
      <c r="E792" s="453"/>
      <c r="F792" s="454">
        <v>16.25</v>
      </c>
      <c r="G792" s="454">
        <v>0</v>
      </c>
      <c r="H792" s="454">
        <f t="shared" si="24"/>
        <v>0</v>
      </c>
      <c r="I792" s="454">
        <f t="shared" si="25"/>
        <v>0</v>
      </c>
    </row>
    <row r="793" hidden="1" spans="1:9">
      <c r="A793" s="384">
        <f>SUBTOTAL(3,$B$7:B793)</f>
        <v>20</v>
      </c>
      <c r="B793" s="384" t="s">
        <v>1785</v>
      </c>
      <c r="C793" s="384" t="s">
        <v>1786</v>
      </c>
      <c r="D793" s="384" t="s">
        <v>1787</v>
      </c>
      <c r="E793" s="453"/>
      <c r="F793" s="454">
        <v>0.15</v>
      </c>
      <c r="G793" s="454">
        <v>0.15</v>
      </c>
      <c r="H793" s="454">
        <f t="shared" si="24"/>
        <v>0</v>
      </c>
      <c r="I793" s="454">
        <f t="shared" si="25"/>
        <v>0</v>
      </c>
    </row>
    <row r="794" hidden="1" spans="1:9">
      <c r="A794" s="384">
        <f>SUBTOTAL(3,$B$7:B794)</f>
        <v>20</v>
      </c>
      <c r="B794" s="384" t="s">
        <v>1788</v>
      </c>
      <c r="C794" s="384" t="s">
        <v>1789</v>
      </c>
      <c r="D794" s="384" t="s">
        <v>623</v>
      </c>
      <c r="E794" s="453"/>
      <c r="F794" s="454">
        <v>0.07</v>
      </c>
      <c r="G794" s="454">
        <v>0.07</v>
      </c>
      <c r="H794" s="454">
        <f t="shared" si="24"/>
        <v>0</v>
      </c>
      <c r="I794" s="454">
        <f t="shared" si="25"/>
        <v>0</v>
      </c>
    </row>
    <row r="795" hidden="1" spans="1:9">
      <c r="A795" s="384">
        <f>SUBTOTAL(3,$B$7:B795)</f>
        <v>20</v>
      </c>
      <c r="B795" s="384" t="s">
        <v>1790</v>
      </c>
      <c r="C795" s="384" t="s">
        <v>1791</v>
      </c>
      <c r="D795" s="384" t="s">
        <v>1151</v>
      </c>
      <c r="E795" s="453"/>
      <c r="F795" s="454">
        <v>0.35</v>
      </c>
      <c r="G795" s="454">
        <v>0.35</v>
      </c>
      <c r="H795" s="454">
        <f t="shared" si="24"/>
        <v>0</v>
      </c>
      <c r="I795" s="454">
        <f t="shared" si="25"/>
        <v>0</v>
      </c>
    </row>
    <row r="796" hidden="1" spans="1:9">
      <c r="A796" s="384">
        <f>SUBTOTAL(3,$B$7:B796)</f>
        <v>20</v>
      </c>
      <c r="B796" s="384" t="s">
        <v>1792</v>
      </c>
      <c r="C796" s="384" t="s">
        <v>1793</v>
      </c>
      <c r="D796" s="384" t="s">
        <v>921</v>
      </c>
      <c r="E796" s="453"/>
      <c r="F796" s="454">
        <v>1.25</v>
      </c>
      <c r="G796" s="454">
        <v>0.67</v>
      </c>
      <c r="H796" s="454">
        <f t="shared" si="24"/>
        <v>0</v>
      </c>
      <c r="I796" s="454">
        <f t="shared" si="25"/>
        <v>0</v>
      </c>
    </row>
    <row r="797" hidden="1" spans="1:9">
      <c r="A797" s="384">
        <f>SUBTOTAL(3,$B$7:B797)</f>
        <v>20</v>
      </c>
      <c r="B797" s="384" t="s">
        <v>1794</v>
      </c>
      <c r="C797" s="384" t="s">
        <v>1795</v>
      </c>
      <c r="D797" s="384" t="s">
        <v>921</v>
      </c>
      <c r="E797" s="453"/>
      <c r="F797" s="454">
        <v>2.25</v>
      </c>
      <c r="G797" s="454">
        <v>1</v>
      </c>
      <c r="H797" s="454">
        <f t="shared" si="24"/>
        <v>0</v>
      </c>
      <c r="I797" s="454">
        <f t="shared" si="25"/>
        <v>0</v>
      </c>
    </row>
    <row r="798" hidden="1" spans="1:9">
      <c r="A798" s="384">
        <f>SUBTOTAL(3,$B$7:B798)</f>
        <v>20</v>
      </c>
      <c r="B798" s="384" t="s">
        <v>1796</v>
      </c>
      <c r="C798" s="384" t="s">
        <v>1797</v>
      </c>
      <c r="D798" s="384" t="s">
        <v>305</v>
      </c>
      <c r="E798" s="453"/>
      <c r="F798" s="454">
        <v>1.67</v>
      </c>
      <c r="G798" s="454">
        <v>0.83</v>
      </c>
      <c r="H798" s="454">
        <f t="shared" si="24"/>
        <v>0</v>
      </c>
      <c r="I798" s="454">
        <f t="shared" si="25"/>
        <v>0</v>
      </c>
    </row>
    <row r="799" hidden="1" spans="1:9">
      <c r="A799" s="384">
        <f>SUBTOTAL(3,$B$7:B799)</f>
        <v>20</v>
      </c>
      <c r="B799" s="384" t="s">
        <v>1798</v>
      </c>
      <c r="C799" s="384" t="s">
        <v>1799</v>
      </c>
      <c r="D799" s="384" t="s">
        <v>1800</v>
      </c>
      <c r="E799" s="453"/>
      <c r="F799" s="454">
        <v>0</v>
      </c>
      <c r="G799" s="454">
        <v>0.4</v>
      </c>
      <c r="H799" s="454">
        <f t="shared" si="24"/>
        <v>0</v>
      </c>
      <c r="I799" s="454">
        <f t="shared" si="25"/>
        <v>0</v>
      </c>
    </row>
    <row r="800" hidden="1" spans="1:9">
      <c r="A800" s="384">
        <f>SUBTOTAL(3,$B$7:B800)</f>
        <v>20</v>
      </c>
      <c r="B800" s="384" t="s">
        <v>1801</v>
      </c>
      <c r="C800" s="384" t="s">
        <v>1802</v>
      </c>
      <c r="D800" s="384" t="s">
        <v>1800</v>
      </c>
      <c r="E800" s="453"/>
      <c r="F800" s="454">
        <v>0.9</v>
      </c>
      <c r="G800" s="454">
        <v>0.4</v>
      </c>
      <c r="H800" s="454">
        <f t="shared" si="24"/>
        <v>0</v>
      </c>
      <c r="I800" s="454">
        <f t="shared" si="25"/>
        <v>0</v>
      </c>
    </row>
    <row r="801" hidden="1" spans="1:9">
      <c r="A801" s="384">
        <f>SUBTOTAL(3,$B$7:B801)</f>
        <v>20</v>
      </c>
      <c r="B801" s="384" t="s">
        <v>1803</v>
      </c>
      <c r="C801" s="384" t="s">
        <v>1804</v>
      </c>
      <c r="D801" s="384" t="s">
        <v>1800</v>
      </c>
      <c r="E801" s="453"/>
      <c r="F801" s="454">
        <v>0</v>
      </c>
      <c r="G801" s="454">
        <v>0.4</v>
      </c>
      <c r="H801" s="454">
        <f t="shared" si="24"/>
        <v>0</v>
      </c>
      <c r="I801" s="454">
        <f t="shared" si="25"/>
        <v>0</v>
      </c>
    </row>
    <row r="802" hidden="1" spans="1:9">
      <c r="A802" s="384">
        <f>SUBTOTAL(3,$B$7:B802)</f>
        <v>20</v>
      </c>
      <c r="B802" s="384" t="s">
        <v>1805</v>
      </c>
      <c r="C802" s="384" t="s">
        <v>1806</v>
      </c>
      <c r="D802" s="384" t="s">
        <v>1800</v>
      </c>
      <c r="E802" s="453"/>
      <c r="F802" s="454">
        <v>0</v>
      </c>
      <c r="G802" s="454">
        <v>0.98</v>
      </c>
      <c r="H802" s="454">
        <f t="shared" si="24"/>
        <v>0</v>
      </c>
      <c r="I802" s="454">
        <f t="shared" si="25"/>
        <v>0</v>
      </c>
    </row>
    <row r="803" hidden="1" spans="1:9">
      <c r="A803" s="384">
        <f>SUBTOTAL(3,$B$7:B803)</f>
        <v>20</v>
      </c>
      <c r="B803" s="384" t="s">
        <v>1807</v>
      </c>
      <c r="C803" s="384" t="s">
        <v>1808</v>
      </c>
      <c r="D803" s="384" t="s">
        <v>1800</v>
      </c>
      <c r="E803" s="453"/>
      <c r="F803" s="454">
        <v>0</v>
      </c>
      <c r="G803" s="454">
        <v>1.37</v>
      </c>
      <c r="H803" s="454">
        <f t="shared" si="24"/>
        <v>0</v>
      </c>
      <c r="I803" s="454">
        <f t="shared" si="25"/>
        <v>0</v>
      </c>
    </row>
    <row r="804" hidden="1" spans="1:9">
      <c r="A804" s="384">
        <f>SUBTOTAL(3,$B$7:B804)</f>
        <v>20</v>
      </c>
      <c r="B804" s="384" t="s">
        <v>1809</v>
      </c>
      <c r="C804" s="384" t="s">
        <v>1810</v>
      </c>
      <c r="D804" s="384" t="s">
        <v>1800</v>
      </c>
      <c r="E804" s="453"/>
      <c r="F804" s="454">
        <v>0</v>
      </c>
      <c r="G804" s="454">
        <v>0.84</v>
      </c>
      <c r="H804" s="454">
        <f t="shared" si="24"/>
        <v>0</v>
      </c>
      <c r="I804" s="454">
        <f t="shared" si="25"/>
        <v>0</v>
      </c>
    </row>
    <row r="805" hidden="1" spans="1:9">
      <c r="A805" s="384">
        <f>SUBTOTAL(3,$B$7:B805)</f>
        <v>20</v>
      </c>
      <c r="B805" s="384" t="s">
        <v>1811</v>
      </c>
      <c r="C805" s="384" t="s">
        <v>1812</v>
      </c>
      <c r="D805" s="384" t="s">
        <v>1800</v>
      </c>
      <c r="E805" s="453"/>
      <c r="F805" s="454">
        <v>0</v>
      </c>
      <c r="G805" s="454">
        <v>1.68</v>
      </c>
      <c r="H805" s="454">
        <f t="shared" si="24"/>
        <v>0</v>
      </c>
      <c r="I805" s="454">
        <f t="shared" si="25"/>
        <v>0</v>
      </c>
    </row>
    <row r="806" hidden="1" spans="1:9">
      <c r="A806" s="384">
        <f>SUBTOTAL(3,$B$7:B806)</f>
        <v>20</v>
      </c>
      <c r="B806" s="384" t="s">
        <v>1813</v>
      </c>
      <c r="C806" s="384" t="s">
        <v>1814</v>
      </c>
      <c r="D806" s="384" t="s">
        <v>1800</v>
      </c>
      <c r="E806" s="453"/>
      <c r="F806" s="454">
        <v>0.45</v>
      </c>
      <c r="G806" s="454">
        <v>0.07</v>
      </c>
      <c r="H806" s="454">
        <f t="shared" si="24"/>
        <v>0</v>
      </c>
      <c r="I806" s="454">
        <f t="shared" si="25"/>
        <v>0</v>
      </c>
    </row>
    <row r="807" hidden="1" spans="1:9">
      <c r="A807" s="384">
        <f>SUBTOTAL(3,$B$7:B807)</f>
        <v>20</v>
      </c>
      <c r="B807" s="384" t="s">
        <v>1815</v>
      </c>
      <c r="C807" s="384" t="s">
        <v>1816</v>
      </c>
      <c r="D807" s="384" t="s">
        <v>1800</v>
      </c>
      <c r="E807" s="453"/>
      <c r="F807" s="454">
        <v>0.55</v>
      </c>
      <c r="G807" s="454">
        <v>0.07</v>
      </c>
      <c r="H807" s="454">
        <f t="shared" si="24"/>
        <v>0</v>
      </c>
      <c r="I807" s="454">
        <f t="shared" si="25"/>
        <v>0</v>
      </c>
    </row>
    <row r="808" hidden="1" spans="1:9">
      <c r="A808" s="384">
        <f>SUBTOTAL(3,$B$7:B808)</f>
        <v>20</v>
      </c>
      <c r="B808" s="384" t="s">
        <v>1817</v>
      </c>
      <c r="C808" s="384" t="s">
        <v>1818</v>
      </c>
      <c r="D808" s="384" t="s">
        <v>1800</v>
      </c>
      <c r="E808" s="453"/>
      <c r="F808" s="454">
        <v>0.75</v>
      </c>
      <c r="G808" s="454">
        <v>0.07</v>
      </c>
      <c r="H808" s="454">
        <f t="shared" si="24"/>
        <v>0</v>
      </c>
      <c r="I808" s="454">
        <f t="shared" si="25"/>
        <v>0</v>
      </c>
    </row>
    <row r="809" hidden="1" spans="1:9">
      <c r="A809" s="384">
        <f>SUBTOTAL(3,$B$7:B809)</f>
        <v>20</v>
      </c>
      <c r="B809" s="384" t="s">
        <v>1819</v>
      </c>
      <c r="C809" s="384" t="s">
        <v>1820</v>
      </c>
      <c r="D809" s="384" t="s">
        <v>1800</v>
      </c>
      <c r="E809" s="453"/>
      <c r="F809" s="454">
        <v>0.95</v>
      </c>
      <c r="G809" s="454">
        <v>0.07</v>
      </c>
      <c r="H809" s="454">
        <f t="shared" si="24"/>
        <v>0</v>
      </c>
      <c r="I809" s="454">
        <f t="shared" si="25"/>
        <v>0</v>
      </c>
    </row>
    <row r="810" hidden="1" spans="1:9">
      <c r="A810" s="384">
        <f>SUBTOTAL(3,$B$7:B810)</f>
        <v>20</v>
      </c>
      <c r="B810" s="384" t="s">
        <v>1821</v>
      </c>
      <c r="C810" s="384" t="s">
        <v>1822</v>
      </c>
      <c r="D810" s="384" t="s">
        <v>1800</v>
      </c>
      <c r="E810" s="453"/>
      <c r="F810" s="454">
        <v>0.3</v>
      </c>
      <c r="G810" s="454">
        <v>0</v>
      </c>
      <c r="H810" s="454">
        <f t="shared" si="24"/>
        <v>0</v>
      </c>
      <c r="I810" s="454">
        <f t="shared" si="25"/>
        <v>0</v>
      </c>
    </row>
    <row r="811" hidden="1" spans="1:9">
      <c r="A811" s="384">
        <f>SUBTOTAL(3,$B$7:B811)</f>
        <v>20</v>
      </c>
      <c r="B811" s="384" t="s">
        <v>1823</v>
      </c>
      <c r="C811" s="384" t="s">
        <v>1824</v>
      </c>
      <c r="D811" s="384" t="s">
        <v>1800</v>
      </c>
      <c r="E811" s="453"/>
      <c r="F811" s="454">
        <v>0.4</v>
      </c>
      <c r="G811" s="454">
        <v>0</v>
      </c>
      <c r="H811" s="454">
        <f t="shared" si="24"/>
        <v>0</v>
      </c>
      <c r="I811" s="454">
        <f t="shared" si="25"/>
        <v>0</v>
      </c>
    </row>
    <row r="812" hidden="1" spans="1:9">
      <c r="A812" s="384">
        <f>SUBTOTAL(3,$B$7:B812)</f>
        <v>20</v>
      </c>
      <c r="B812" s="384" t="s">
        <v>1825</v>
      </c>
      <c r="C812" s="384" t="s">
        <v>1826</v>
      </c>
      <c r="D812" s="384" t="s">
        <v>1151</v>
      </c>
      <c r="E812" s="453"/>
      <c r="F812" s="454">
        <v>1.45</v>
      </c>
      <c r="G812" s="454">
        <v>1.45</v>
      </c>
      <c r="H812" s="454">
        <f t="shared" si="24"/>
        <v>0</v>
      </c>
      <c r="I812" s="454">
        <f t="shared" si="25"/>
        <v>0</v>
      </c>
    </row>
    <row r="813" hidden="1" spans="1:9">
      <c r="A813" s="384">
        <f>SUBTOTAL(3,$B$7:B813)</f>
        <v>20</v>
      </c>
      <c r="B813" s="384" t="s">
        <v>1827</v>
      </c>
      <c r="C813" s="384" t="s">
        <v>1828</v>
      </c>
      <c r="D813" s="384" t="s">
        <v>1151</v>
      </c>
      <c r="E813" s="453"/>
      <c r="F813" s="454">
        <v>2.25</v>
      </c>
      <c r="G813" s="454">
        <v>2.25</v>
      </c>
      <c r="H813" s="454">
        <f t="shared" si="24"/>
        <v>0</v>
      </c>
      <c r="I813" s="454">
        <f t="shared" si="25"/>
        <v>0</v>
      </c>
    </row>
    <row r="814" hidden="1" spans="1:9">
      <c r="A814" s="384">
        <f>SUBTOTAL(3,$B$7:B814)</f>
        <v>20</v>
      </c>
      <c r="B814" s="384" t="s">
        <v>1829</v>
      </c>
      <c r="C814" s="384" t="s">
        <v>1830</v>
      </c>
      <c r="D814" s="384" t="s">
        <v>1151</v>
      </c>
      <c r="E814" s="453"/>
      <c r="F814" s="454">
        <v>3.5</v>
      </c>
      <c r="G814" s="454">
        <v>3.5</v>
      </c>
      <c r="H814" s="454">
        <f t="shared" si="24"/>
        <v>0</v>
      </c>
      <c r="I814" s="454">
        <f t="shared" si="25"/>
        <v>0</v>
      </c>
    </row>
    <row r="815" hidden="1" spans="1:9">
      <c r="A815" s="384">
        <f>SUBTOTAL(3,$B$7:B815)</f>
        <v>20</v>
      </c>
      <c r="B815" s="384" t="s">
        <v>1831</v>
      </c>
      <c r="C815" s="384" t="s">
        <v>1832</v>
      </c>
      <c r="D815" s="384" t="s">
        <v>1151</v>
      </c>
      <c r="E815" s="453"/>
      <c r="F815" s="454">
        <v>0.56</v>
      </c>
      <c r="G815" s="454">
        <v>0.56</v>
      </c>
      <c r="H815" s="454">
        <f t="shared" si="24"/>
        <v>0</v>
      </c>
      <c r="I815" s="454">
        <f t="shared" si="25"/>
        <v>0</v>
      </c>
    </row>
    <row r="816" hidden="1" spans="1:9">
      <c r="A816" s="384">
        <f>SUBTOTAL(3,$B$7:B816)</f>
        <v>20</v>
      </c>
      <c r="B816" s="384" t="s">
        <v>1833</v>
      </c>
      <c r="C816" s="384" t="s">
        <v>1834</v>
      </c>
      <c r="D816" s="384" t="s">
        <v>1151</v>
      </c>
      <c r="E816" s="453"/>
      <c r="F816" s="454">
        <v>0.5</v>
      </c>
      <c r="G816" s="454">
        <v>0.5</v>
      </c>
      <c r="H816" s="454">
        <f t="shared" si="24"/>
        <v>0</v>
      </c>
      <c r="I816" s="454">
        <f t="shared" si="25"/>
        <v>0</v>
      </c>
    </row>
    <row r="817" hidden="1" spans="1:9">
      <c r="A817" s="384">
        <f>SUBTOTAL(3,$B$7:B817)</f>
        <v>20</v>
      </c>
      <c r="B817" s="384" t="s">
        <v>1835</v>
      </c>
      <c r="C817" s="384" t="s">
        <v>1836</v>
      </c>
      <c r="D817" s="384" t="s">
        <v>1151</v>
      </c>
      <c r="E817" s="453"/>
      <c r="F817" s="454">
        <v>0.3</v>
      </c>
      <c r="G817" s="454">
        <v>0.3</v>
      </c>
      <c r="H817" s="454">
        <f t="shared" si="24"/>
        <v>0</v>
      </c>
      <c r="I817" s="454">
        <f t="shared" si="25"/>
        <v>0</v>
      </c>
    </row>
    <row r="818" hidden="1" spans="1:9">
      <c r="A818" s="384">
        <f>SUBTOTAL(3,$B$7:B818)</f>
        <v>20</v>
      </c>
      <c r="B818" s="384" t="s">
        <v>1837</v>
      </c>
      <c r="C818" s="384" t="s">
        <v>1838</v>
      </c>
      <c r="D818" s="384" t="s">
        <v>1151</v>
      </c>
      <c r="E818" s="384"/>
      <c r="F818" s="454">
        <v>0.55</v>
      </c>
      <c r="G818" s="454">
        <v>0.55</v>
      </c>
      <c r="H818" s="454">
        <f t="shared" si="24"/>
        <v>0</v>
      </c>
      <c r="I818" s="454">
        <f t="shared" si="25"/>
        <v>0</v>
      </c>
    </row>
    <row r="819" hidden="1" spans="1:9">
      <c r="A819" s="384">
        <f>SUBTOTAL(3,$B$7:B819)</f>
        <v>20</v>
      </c>
      <c r="B819" s="384" t="s">
        <v>1839</v>
      </c>
      <c r="C819" s="384" t="s">
        <v>1840</v>
      </c>
      <c r="D819" s="384" t="s">
        <v>1151</v>
      </c>
      <c r="E819" s="384"/>
      <c r="F819" s="454">
        <v>0.1</v>
      </c>
      <c r="G819" s="454">
        <v>0</v>
      </c>
      <c r="H819" s="454">
        <f t="shared" si="24"/>
        <v>0</v>
      </c>
      <c r="I819" s="454">
        <f t="shared" si="25"/>
        <v>0</v>
      </c>
    </row>
    <row r="820" hidden="1" spans="1:9">
      <c r="A820" s="384">
        <f>SUBTOTAL(3,$B$7:B820)</f>
        <v>20</v>
      </c>
      <c r="B820" s="384" t="s">
        <v>1841</v>
      </c>
      <c r="C820" s="384" t="s">
        <v>1842</v>
      </c>
      <c r="D820" s="384" t="s">
        <v>1843</v>
      </c>
      <c r="E820" s="384"/>
      <c r="F820" s="454">
        <v>0.2</v>
      </c>
      <c r="G820" s="454">
        <v>0</v>
      </c>
      <c r="H820" s="454">
        <f t="shared" si="24"/>
        <v>0</v>
      </c>
      <c r="I820" s="454">
        <f t="shared" si="25"/>
        <v>0</v>
      </c>
    </row>
    <row r="821" hidden="1" spans="1:9">
      <c r="A821" s="384">
        <f>SUBTOTAL(3,$B$7:B821)</f>
        <v>20</v>
      </c>
      <c r="B821" s="384" t="s">
        <v>1844</v>
      </c>
      <c r="C821" s="384" t="s">
        <v>1845</v>
      </c>
      <c r="D821" s="384" t="s">
        <v>1843</v>
      </c>
      <c r="E821" s="384"/>
      <c r="F821" s="454">
        <v>0.4</v>
      </c>
      <c r="G821" s="454">
        <v>0</v>
      </c>
      <c r="H821" s="454">
        <f t="shared" si="24"/>
        <v>0</v>
      </c>
      <c r="I821" s="454">
        <f t="shared" si="25"/>
        <v>0</v>
      </c>
    </row>
    <row r="822" hidden="1" spans="1:9">
      <c r="A822" s="384">
        <f>SUBTOTAL(3,$B$7:B822)</f>
        <v>20</v>
      </c>
      <c r="B822" s="384" t="s">
        <v>1846</v>
      </c>
      <c r="C822" s="384" t="s">
        <v>1847</v>
      </c>
      <c r="D822" s="384" t="s">
        <v>1848</v>
      </c>
      <c r="E822" s="453"/>
      <c r="F822" s="454">
        <v>0.03</v>
      </c>
      <c r="G822" s="454">
        <v>0</v>
      </c>
      <c r="H822" s="454">
        <f t="shared" si="24"/>
        <v>0</v>
      </c>
      <c r="I822" s="454">
        <f t="shared" si="25"/>
        <v>0</v>
      </c>
    </row>
    <row r="823" hidden="1" spans="1:9">
      <c r="A823" s="384">
        <f>SUBTOTAL(3,$B$7:B823)</f>
        <v>20</v>
      </c>
      <c r="B823" s="384" t="s">
        <v>1849</v>
      </c>
      <c r="C823" s="384" t="s">
        <v>1850</v>
      </c>
      <c r="D823" s="384" t="s">
        <v>1151</v>
      </c>
      <c r="E823" s="453"/>
      <c r="F823" s="454">
        <v>0.16</v>
      </c>
      <c r="G823" s="454">
        <v>0</v>
      </c>
      <c r="H823" s="454">
        <f t="shared" si="24"/>
        <v>0</v>
      </c>
      <c r="I823" s="454">
        <f t="shared" si="25"/>
        <v>0</v>
      </c>
    </row>
    <row r="824" hidden="1" spans="1:9">
      <c r="A824" s="384">
        <f>SUBTOTAL(3,$B$7:B824)</f>
        <v>20</v>
      </c>
      <c r="B824" s="384" t="s">
        <v>1851</v>
      </c>
      <c r="C824" s="384" t="s">
        <v>1852</v>
      </c>
      <c r="D824" s="384" t="s">
        <v>1151</v>
      </c>
      <c r="E824" s="453"/>
      <c r="F824" s="454">
        <v>0.29</v>
      </c>
      <c r="G824" s="454">
        <v>0</v>
      </c>
      <c r="H824" s="454">
        <f t="shared" si="24"/>
        <v>0</v>
      </c>
      <c r="I824" s="454">
        <f t="shared" si="25"/>
        <v>0</v>
      </c>
    </row>
    <row r="825" hidden="1" spans="1:9">
      <c r="A825" s="384">
        <f>SUBTOTAL(3,$B$7:B825)</f>
        <v>20</v>
      </c>
      <c r="B825" s="384" t="s">
        <v>1853</v>
      </c>
      <c r="C825" s="384" t="s">
        <v>1854</v>
      </c>
      <c r="D825" s="384" t="s">
        <v>1151</v>
      </c>
      <c r="E825" s="459"/>
      <c r="F825" s="454">
        <v>0.4</v>
      </c>
      <c r="G825" s="454">
        <v>0</v>
      </c>
      <c r="H825" s="454">
        <f t="shared" si="24"/>
        <v>0</v>
      </c>
      <c r="I825" s="454">
        <f t="shared" si="25"/>
        <v>0</v>
      </c>
    </row>
    <row r="826" hidden="1" spans="1:9">
      <c r="A826" s="384">
        <f>SUBTOTAL(3,$B$7:B826)</f>
        <v>20</v>
      </c>
      <c r="B826" s="384" t="s">
        <v>1855</v>
      </c>
      <c r="C826" s="384" t="s">
        <v>1856</v>
      </c>
      <c r="D826" s="384" t="s">
        <v>1151</v>
      </c>
      <c r="E826" s="459"/>
      <c r="F826" s="454">
        <v>0.5</v>
      </c>
      <c r="G826" s="454">
        <v>0</v>
      </c>
      <c r="H826" s="454">
        <f t="shared" si="24"/>
        <v>0</v>
      </c>
      <c r="I826" s="454">
        <f t="shared" si="25"/>
        <v>0</v>
      </c>
    </row>
    <row r="827" hidden="1" spans="1:9">
      <c r="A827" s="384">
        <f>SUBTOTAL(3,$B$7:B827)</f>
        <v>20</v>
      </c>
      <c r="B827" s="384" t="s">
        <v>1857</v>
      </c>
      <c r="C827" s="384" t="s">
        <v>1858</v>
      </c>
      <c r="D827" s="384" t="s">
        <v>1151</v>
      </c>
      <c r="E827" s="453"/>
      <c r="F827" s="454">
        <v>0.61</v>
      </c>
      <c r="G827" s="454">
        <v>0</v>
      </c>
      <c r="H827" s="454">
        <f t="shared" si="24"/>
        <v>0</v>
      </c>
      <c r="I827" s="454">
        <f t="shared" si="25"/>
        <v>0</v>
      </c>
    </row>
    <row r="828" hidden="1" spans="1:9">
      <c r="A828" s="384">
        <f>SUBTOTAL(3,$B$7:B828)</f>
        <v>20</v>
      </c>
      <c r="B828" s="384" t="s">
        <v>1859</v>
      </c>
      <c r="C828" s="384" t="s">
        <v>1860</v>
      </c>
      <c r="D828" s="384" t="s">
        <v>1151</v>
      </c>
      <c r="E828" s="453"/>
      <c r="F828" s="454">
        <v>0.7</v>
      </c>
      <c r="G828" s="454">
        <v>0</v>
      </c>
      <c r="H828" s="454">
        <f t="shared" si="24"/>
        <v>0</v>
      </c>
      <c r="I828" s="454">
        <f t="shared" si="25"/>
        <v>0</v>
      </c>
    </row>
    <row r="829" hidden="1" spans="1:9">
      <c r="A829" s="384">
        <f>SUBTOTAL(3,$B$7:B829)</f>
        <v>20</v>
      </c>
      <c r="B829" s="384" t="s">
        <v>1861</v>
      </c>
      <c r="C829" s="384" t="s">
        <v>1862</v>
      </c>
      <c r="D829" s="384" t="s">
        <v>1151</v>
      </c>
      <c r="E829" s="453"/>
      <c r="F829" s="454">
        <v>0.8</v>
      </c>
      <c r="G829" s="454">
        <v>0</v>
      </c>
      <c r="H829" s="454">
        <f t="shared" si="24"/>
        <v>0</v>
      </c>
      <c r="I829" s="454">
        <f t="shared" si="25"/>
        <v>0</v>
      </c>
    </row>
    <row r="830" hidden="1" spans="1:9">
      <c r="A830" s="384">
        <f>SUBTOTAL(3,$B$7:B830)</f>
        <v>20</v>
      </c>
      <c r="B830" s="384" t="s">
        <v>1863</v>
      </c>
      <c r="C830" s="384" t="s">
        <v>1864</v>
      </c>
      <c r="D830" s="384" t="s">
        <v>444</v>
      </c>
      <c r="E830" s="453"/>
      <c r="F830" s="454">
        <v>0.92</v>
      </c>
      <c r="G830" s="454">
        <v>0.92</v>
      </c>
      <c r="H830" s="454">
        <f t="shared" si="24"/>
        <v>0</v>
      </c>
      <c r="I830" s="454">
        <f t="shared" si="25"/>
        <v>0</v>
      </c>
    </row>
    <row r="831" hidden="1" spans="1:9">
      <c r="A831" s="384">
        <f>SUBTOTAL(3,$B$7:B831)</f>
        <v>20</v>
      </c>
      <c r="B831" s="384" t="s">
        <v>1865</v>
      </c>
      <c r="C831" s="384" t="s">
        <v>1866</v>
      </c>
      <c r="D831" s="384" t="s">
        <v>444</v>
      </c>
      <c r="E831" s="453"/>
      <c r="F831" s="454">
        <v>1.67</v>
      </c>
      <c r="G831" s="454">
        <v>1.67</v>
      </c>
      <c r="H831" s="454">
        <f t="shared" si="24"/>
        <v>0</v>
      </c>
      <c r="I831" s="454">
        <f t="shared" si="25"/>
        <v>0</v>
      </c>
    </row>
    <row r="832" hidden="1" spans="1:9">
      <c r="A832" s="384">
        <f>SUBTOTAL(3,$B$7:B832)</f>
        <v>20</v>
      </c>
      <c r="B832" s="384" t="s">
        <v>1867</v>
      </c>
      <c r="C832" s="384" t="s">
        <v>1868</v>
      </c>
      <c r="D832" s="384" t="s">
        <v>1869</v>
      </c>
      <c r="E832" s="453"/>
      <c r="F832" s="454">
        <v>0.1</v>
      </c>
      <c r="G832" s="454">
        <v>0.15</v>
      </c>
      <c r="H832" s="454">
        <f t="shared" si="24"/>
        <v>0</v>
      </c>
      <c r="I832" s="454">
        <f t="shared" si="25"/>
        <v>0</v>
      </c>
    </row>
    <row r="833" hidden="1" spans="1:9">
      <c r="A833" s="384">
        <f>SUBTOTAL(3,$B$7:B833)</f>
        <v>20</v>
      </c>
      <c r="B833" s="384" t="s">
        <v>1870</v>
      </c>
      <c r="C833" s="384" t="s">
        <v>1871</v>
      </c>
      <c r="D833" s="384" t="s">
        <v>418</v>
      </c>
      <c r="E833" s="453"/>
      <c r="F833" s="454">
        <v>1.3</v>
      </c>
      <c r="G833" s="454">
        <v>1.9</v>
      </c>
      <c r="H833" s="454">
        <f t="shared" si="24"/>
        <v>0</v>
      </c>
      <c r="I833" s="454">
        <f t="shared" si="25"/>
        <v>0</v>
      </c>
    </row>
    <row r="834" hidden="1" spans="1:9">
      <c r="A834" s="384">
        <f>SUBTOTAL(3,$B$7:B834)</f>
        <v>20</v>
      </c>
      <c r="B834" s="384" t="s">
        <v>1872</v>
      </c>
      <c r="C834" s="384" t="s">
        <v>1873</v>
      </c>
      <c r="D834" s="384" t="s">
        <v>305</v>
      </c>
      <c r="E834" s="453"/>
      <c r="F834" s="454">
        <v>0.67</v>
      </c>
      <c r="G834" s="454">
        <v>0.67</v>
      </c>
      <c r="H834" s="454">
        <f t="shared" si="24"/>
        <v>0</v>
      </c>
      <c r="I834" s="454">
        <f t="shared" si="25"/>
        <v>0</v>
      </c>
    </row>
    <row r="835" hidden="1" spans="1:9">
      <c r="A835" s="384">
        <f>SUBTOTAL(3,$B$7:B835)</f>
        <v>20</v>
      </c>
      <c r="B835" s="384" t="s">
        <v>1874</v>
      </c>
      <c r="C835" s="384" t="s">
        <v>1875</v>
      </c>
      <c r="D835" s="384" t="s">
        <v>305</v>
      </c>
      <c r="E835" s="453"/>
      <c r="F835" s="454">
        <v>0.78</v>
      </c>
      <c r="G835" s="454">
        <v>0.78</v>
      </c>
      <c r="H835" s="454">
        <f t="shared" si="24"/>
        <v>0</v>
      </c>
      <c r="I835" s="454">
        <f t="shared" si="25"/>
        <v>0</v>
      </c>
    </row>
    <row r="836" hidden="1" spans="1:9">
      <c r="A836" s="384">
        <f>SUBTOTAL(3,$B$7:B836)</f>
        <v>20</v>
      </c>
      <c r="B836" s="384" t="s">
        <v>1876</v>
      </c>
      <c r="C836" s="384" t="s">
        <v>1877</v>
      </c>
      <c r="D836" s="384" t="s">
        <v>305</v>
      </c>
      <c r="E836" s="455"/>
      <c r="F836" s="454">
        <v>0.94</v>
      </c>
      <c r="G836" s="454">
        <v>0.94</v>
      </c>
      <c r="H836" s="454">
        <f t="shared" si="24"/>
        <v>0</v>
      </c>
      <c r="I836" s="454">
        <f t="shared" si="25"/>
        <v>0</v>
      </c>
    </row>
    <row r="837" hidden="1" spans="1:9">
      <c r="A837" s="384">
        <f>SUBTOTAL(3,$B$7:B837)</f>
        <v>20</v>
      </c>
      <c r="B837" s="384" t="s">
        <v>1878</v>
      </c>
      <c r="C837" s="384" t="s">
        <v>1879</v>
      </c>
      <c r="D837" s="384" t="s">
        <v>305</v>
      </c>
      <c r="E837" s="384"/>
      <c r="F837" s="454">
        <v>1.07</v>
      </c>
      <c r="G837" s="454">
        <v>1.07</v>
      </c>
      <c r="H837" s="454">
        <f t="shared" si="24"/>
        <v>0</v>
      </c>
      <c r="I837" s="454">
        <f t="shared" si="25"/>
        <v>0</v>
      </c>
    </row>
    <row r="838" hidden="1" spans="1:9">
      <c r="A838" s="384">
        <f>SUBTOTAL(3,$B$7:B838)</f>
        <v>20</v>
      </c>
      <c r="B838" s="384" t="s">
        <v>1880</v>
      </c>
      <c r="C838" s="384" t="s">
        <v>1881</v>
      </c>
      <c r="D838" s="384" t="s">
        <v>305</v>
      </c>
      <c r="E838" s="384"/>
      <c r="F838" s="454">
        <v>1.34</v>
      </c>
      <c r="G838" s="454">
        <v>1.34</v>
      </c>
      <c r="H838" s="454">
        <f t="shared" si="24"/>
        <v>0</v>
      </c>
      <c r="I838" s="454">
        <f t="shared" si="25"/>
        <v>0</v>
      </c>
    </row>
    <row r="839" hidden="1" spans="1:9">
      <c r="A839" s="384">
        <f>SUBTOTAL(3,$B$7:B839)</f>
        <v>20</v>
      </c>
      <c r="B839" s="384" t="s">
        <v>1882</v>
      </c>
      <c r="C839" s="384" t="s">
        <v>1883</v>
      </c>
      <c r="D839" s="384" t="s">
        <v>305</v>
      </c>
      <c r="E839" s="384"/>
      <c r="F839" s="454">
        <v>1.98</v>
      </c>
      <c r="G839" s="454">
        <v>1.98</v>
      </c>
      <c r="H839" s="454">
        <f t="shared" si="24"/>
        <v>0</v>
      </c>
      <c r="I839" s="454">
        <f t="shared" si="25"/>
        <v>0</v>
      </c>
    </row>
    <row r="840" hidden="1" spans="1:9">
      <c r="A840" s="384">
        <f>SUBTOTAL(3,$B$7:B840)</f>
        <v>20</v>
      </c>
      <c r="B840" s="384" t="s">
        <v>1884</v>
      </c>
      <c r="C840" s="384" t="s">
        <v>1885</v>
      </c>
      <c r="D840" s="384" t="s">
        <v>305</v>
      </c>
      <c r="E840" s="384"/>
      <c r="F840" s="454">
        <v>2.25</v>
      </c>
      <c r="G840" s="454">
        <v>2.25</v>
      </c>
      <c r="H840" s="454">
        <f t="shared" ref="H840:H885" si="26">E840*F840</f>
        <v>0</v>
      </c>
      <c r="I840" s="454">
        <f t="shared" ref="I840:I885" si="27">E840*G840</f>
        <v>0</v>
      </c>
    </row>
    <row r="841" hidden="1" spans="1:9">
      <c r="A841" s="384">
        <f>SUBTOTAL(3,$B$7:B841)</f>
        <v>20</v>
      </c>
      <c r="B841" s="384" t="s">
        <v>1886</v>
      </c>
      <c r="C841" s="384" t="s">
        <v>1887</v>
      </c>
      <c r="D841" s="384" t="s">
        <v>305</v>
      </c>
      <c r="E841" s="384"/>
      <c r="F841" s="454">
        <v>4.09</v>
      </c>
      <c r="G841" s="454">
        <v>4.09</v>
      </c>
      <c r="H841" s="454">
        <f t="shared" si="26"/>
        <v>0</v>
      </c>
      <c r="I841" s="454">
        <f t="shared" si="27"/>
        <v>0</v>
      </c>
    </row>
    <row r="842" hidden="1" spans="1:9">
      <c r="A842" s="384">
        <f>SUBTOTAL(3,$B$7:B842)</f>
        <v>20</v>
      </c>
      <c r="B842" s="384" t="s">
        <v>1888</v>
      </c>
      <c r="C842" s="384" t="s">
        <v>1889</v>
      </c>
      <c r="D842" s="384" t="s">
        <v>305</v>
      </c>
      <c r="E842" s="384"/>
      <c r="F842" s="454">
        <v>5.35</v>
      </c>
      <c r="G842" s="454">
        <v>5.35</v>
      </c>
      <c r="H842" s="454">
        <f t="shared" si="26"/>
        <v>0</v>
      </c>
      <c r="I842" s="454">
        <f t="shared" si="27"/>
        <v>0</v>
      </c>
    </row>
    <row r="843" hidden="1" spans="1:9">
      <c r="A843" s="384">
        <f>SUBTOTAL(3,$B$7:B843)</f>
        <v>20</v>
      </c>
      <c r="B843" s="384" t="s">
        <v>1890</v>
      </c>
      <c r="C843" s="384" t="s">
        <v>1891</v>
      </c>
      <c r="D843" s="384" t="s">
        <v>305</v>
      </c>
      <c r="E843" s="384"/>
      <c r="F843" s="454">
        <v>7.18</v>
      </c>
      <c r="G843" s="454">
        <v>7.18</v>
      </c>
      <c r="H843" s="454">
        <f t="shared" si="26"/>
        <v>0</v>
      </c>
      <c r="I843" s="454">
        <f t="shared" si="27"/>
        <v>0</v>
      </c>
    </row>
    <row r="844" hidden="1" spans="1:9">
      <c r="A844" s="384">
        <f>SUBTOTAL(3,$B$7:B844)</f>
        <v>20</v>
      </c>
      <c r="B844" s="384" t="s">
        <v>1892</v>
      </c>
      <c r="C844" s="384" t="s">
        <v>1893</v>
      </c>
      <c r="D844" s="384" t="s">
        <v>305</v>
      </c>
      <c r="E844" s="384"/>
      <c r="F844" s="454">
        <v>8.09</v>
      </c>
      <c r="G844" s="454">
        <v>8.09</v>
      </c>
      <c r="H844" s="454">
        <f t="shared" si="26"/>
        <v>0</v>
      </c>
      <c r="I844" s="454">
        <f t="shared" si="27"/>
        <v>0</v>
      </c>
    </row>
    <row r="845" hidden="1" spans="1:9">
      <c r="A845" s="384">
        <f>SUBTOTAL(3,$B$7:B845)</f>
        <v>20</v>
      </c>
      <c r="B845" s="384" t="s">
        <v>1894</v>
      </c>
      <c r="C845" s="384" t="s">
        <v>1895</v>
      </c>
      <c r="D845" s="384" t="s">
        <v>305</v>
      </c>
      <c r="E845" s="384"/>
      <c r="F845" s="454">
        <v>3.2</v>
      </c>
      <c r="G845" s="454">
        <v>3.2</v>
      </c>
      <c r="H845" s="454">
        <f t="shared" si="26"/>
        <v>0</v>
      </c>
      <c r="I845" s="454">
        <f t="shared" si="27"/>
        <v>0</v>
      </c>
    </row>
    <row r="846" hidden="1" spans="1:9">
      <c r="A846" s="384">
        <f>SUBTOTAL(3,$B$7:B846)</f>
        <v>20</v>
      </c>
      <c r="B846" s="384" t="s">
        <v>1896</v>
      </c>
      <c r="C846" s="384" t="s">
        <v>1897</v>
      </c>
      <c r="D846" s="384" t="s">
        <v>305</v>
      </c>
      <c r="E846" s="384"/>
      <c r="F846" s="454">
        <v>4.1</v>
      </c>
      <c r="G846" s="454">
        <v>4.1</v>
      </c>
      <c r="H846" s="454">
        <f t="shared" si="26"/>
        <v>0</v>
      </c>
      <c r="I846" s="454">
        <f t="shared" si="27"/>
        <v>0</v>
      </c>
    </row>
    <row r="847" hidden="1" spans="1:9">
      <c r="A847" s="384">
        <f>SUBTOTAL(3,$B$7:B847)</f>
        <v>20</v>
      </c>
      <c r="B847" s="384" t="s">
        <v>1898</v>
      </c>
      <c r="C847" s="384" t="s">
        <v>1899</v>
      </c>
      <c r="D847" s="384" t="s">
        <v>305</v>
      </c>
      <c r="E847" s="384"/>
      <c r="F847" s="454">
        <v>5</v>
      </c>
      <c r="G847" s="454">
        <v>5</v>
      </c>
      <c r="H847" s="454">
        <f t="shared" si="26"/>
        <v>0</v>
      </c>
      <c r="I847" s="454">
        <f t="shared" si="27"/>
        <v>0</v>
      </c>
    </row>
    <row r="848" hidden="1" spans="1:9">
      <c r="A848" s="384">
        <f>SUBTOTAL(3,$B$7:B848)</f>
        <v>20</v>
      </c>
      <c r="B848" s="384" t="s">
        <v>1900</v>
      </c>
      <c r="C848" s="384" t="s">
        <v>1901</v>
      </c>
      <c r="D848" s="384" t="s">
        <v>305</v>
      </c>
      <c r="E848" s="384"/>
      <c r="F848" s="454">
        <v>2.9</v>
      </c>
      <c r="G848" s="454">
        <v>2.9</v>
      </c>
      <c r="H848" s="454">
        <f t="shared" si="26"/>
        <v>0</v>
      </c>
      <c r="I848" s="454">
        <f t="shared" si="27"/>
        <v>0</v>
      </c>
    </row>
    <row r="849" hidden="1" spans="1:9">
      <c r="A849" s="384">
        <f>SUBTOTAL(3,$B$7:B849)</f>
        <v>20</v>
      </c>
      <c r="B849" s="384" t="s">
        <v>1902</v>
      </c>
      <c r="C849" s="384" t="s">
        <v>1903</v>
      </c>
      <c r="D849" s="384" t="s">
        <v>305</v>
      </c>
      <c r="E849" s="384"/>
      <c r="F849" s="454">
        <v>3.85</v>
      </c>
      <c r="G849" s="454">
        <v>3.85</v>
      </c>
      <c r="H849" s="454">
        <f t="shared" si="26"/>
        <v>0</v>
      </c>
      <c r="I849" s="454">
        <f t="shared" si="27"/>
        <v>0</v>
      </c>
    </row>
    <row r="850" hidden="1" spans="1:9">
      <c r="A850" s="384">
        <f>SUBTOTAL(3,$B$7:B850)</f>
        <v>20</v>
      </c>
      <c r="B850" s="384" t="s">
        <v>1904</v>
      </c>
      <c r="C850" s="384" t="s">
        <v>1905</v>
      </c>
      <c r="D850" s="384" t="s">
        <v>305</v>
      </c>
      <c r="E850" s="384"/>
      <c r="F850" s="454">
        <v>4.76</v>
      </c>
      <c r="G850" s="454">
        <v>4.76</v>
      </c>
      <c r="H850" s="454">
        <f t="shared" si="26"/>
        <v>0</v>
      </c>
      <c r="I850" s="454">
        <f t="shared" si="27"/>
        <v>0</v>
      </c>
    </row>
    <row r="851" hidden="1" spans="1:9">
      <c r="A851" s="384">
        <f>SUBTOTAL(3,$B$7:B851)</f>
        <v>20</v>
      </c>
      <c r="B851" s="384" t="s">
        <v>1906</v>
      </c>
      <c r="C851" s="384" t="s">
        <v>1907</v>
      </c>
      <c r="D851" s="384" t="s">
        <v>1908</v>
      </c>
      <c r="E851" s="384"/>
      <c r="F851" s="454">
        <v>6</v>
      </c>
      <c r="G851" s="454">
        <v>0</v>
      </c>
      <c r="H851" s="454">
        <f t="shared" si="26"/>
        <v>0</v>
      </c>
      <c r="I851" s="454">
        <f t="shared" si="27"/>
        <v>0</v>
      </c>
    </row>
    <row r="852" hidden="1" spans="1:9">
      <c r="A852" s="384">
        <f>SUBTOTAL(3,$B$7:B852)</f>
        <v>20</v>
      </c>
      <c r="B852" s="384" t="s">
        <v>1909</v>
      </c>
      <c r="C852" s="384" t="s">
        <v>1910</v>
      </c>
      <c r="D852" s="384" t="s">
        <v>305</v>
      </c>
      <c r="E852" s="384"/>
      <c r="F852" s="454">
        <v>0.65</v>
      </c>
      <c r="G852" s="454">
        <v>0.27</v>
      </c>
      <c r="H852" s="454">
        <f t="shared" si="26"/>
        <v>0</v>
      </c>
      <c r="I852" s="454">
        <f t="shared" si="27"/>
        <v>0</v>
      </c>
    </row>
    <row r="853" hidden="1" spans="1:9">
      <c r="A853" s="384">
        <f>SUBTOTAL(3,$B$7:B853)</f>
        <v>20</v>
      </c>
      <c r="B853" s="384" t="s">
        <v>1911</v>
      </c>
      <c r="C853" s="384" t="s">
        <v>1912</v>
      </c>
      <c r="D853" s="384" t="s">
        <v>305</v>
      </c>
      <c r="E853" s="384"/>
      <c r="F853" s="454">
        <v>0.86</v>
      </c>
      <c r="G853" s="454">
        <v>0.36</v>
      </c>
      <c r="H853" s="454">
        <f t="shared" si="26"/>
        <v>0</v>
      </c>
      <c r="I853" s="454">
        <f t="shared" si="27"/>
        <v>0</v>
      </c>
    </row>
    <row r="854" hidden="1" spans="1:9">
      <c r="A854" s="384">
        <f>SUBTOTAL(3,$B$7:B854)</f>
        <v>20</v>
      </c>
      <c r="B854" s="384" t="s">
        <v>1913</v>
      </c>
      <c r="C854" s="384" t="s">
        <v>1914</v>
      </c>
      <c r="D854" s="384" t="s">
        <v>305</v>
      </c>
      <c r="E854" s="384"/>
      <c r="F854" s="454">
        <v>1.02</v>
      </c>
      <c r="G854" s="454">
        <v>0.48</v>
      </c>
      <c r="H854" s="454">
        <f t="shared" si="26"/>
        <v>0</v>
      </c>
      <c r="I854" s="454">
        <f t="shared" si="27"/>
        <v>0</v>
      </c>
    </row>
    <row r="855" hidden="1" spans="1:9">
      <c r="A855" s="384">
        <f>SUBTOTAL(3,$B$7:B855)</f>
        <v>20</v>
      </c>
      <c r="B855" s="384" t="s">
        <v>1915</v>
      </c>
      <c r="C855" s="384" t="s">
        <v>1916</v>
      </c>
      <c r="D855" s="384" t="s">
        <v>305</v>
      </c>
      <c r="E855" s="384"/>
      <c r="F855" s="454">
        <v>1.45</v>
      </c>
      <c r="G855" s="454">
        <v>0.66</v>
      </c>
      <c r="H855" s="454">
        <f t="shared" si="26"/>
        <v>0</v>
      </c>
      <c r="I855" s="454">
        <f t="shared" si="27"/>
        <v>0</v>
      </c>
    </row>
    <row r="856" hidden="1" spans="1:9">
      <c r="A856" s="384">
        <f>SUBTOTAL(3,$B$7:B856)</f>
        <v>20</v>
      </c>
      <c r="B856" s="384" t="s">
        <v>1917</v>
      </c>
      <c r="C856" s="384" t="s">
        <v>1918</v>
      </c>
      <c r="D856" s="384" t="s">
        <v>305</v>
      </c>
      <c r="E856" s="384"/>
      <c r="F856" s="454">
        <v>0.48</v>
      </c>
      <c r="G856" s="454">
        <v>0.19</v>
      </c>
      <c r="H856" s="454">
        <f t="shared" si="26"/>
        <v>0</v>
      </c>
      <c r="I856" s="454">
        <f t="shared" si="27"/>
        <v>0</v>
      </c>
    </row>
    <row r="857" hidden="1" spans="1:9">
      <c r="A857" s="384">
        <f>SUBTOTAL(3,$B$7:B857)</f>
        <v>20</v>
      </c>
      <c r="B857" s="384" t="s">
        <v>1919</v>
      </c>
      <c r="C857" s="384" t="s">
        <v>1920</v>
      </c>
      <c r="D857" s="384" t="s">
        <v>305</v>
      </c>
      <c r="E857" s="384"/>
      <c r="F857" s="454">
        <v>0.66</v>
      </c>
      <c r="G857" s="454">
        <v>0.28</v>
      </c>
      <c r="H857" s="454">
        <f t="shared" si="26"/>
        <v>0</v>
      </c>
      <c r="I857" s="454">
        <f t="shared" si="27"/>
        <v>0</v>
      </c>
    </row>
    <row r="858" hidden="1" spans="1:9">
      <c r="A858" s="384">
        <f>SUBTOTAL(3,$B$7:B858)</f>
        <v>20</v>
      </c>
      <c r="B858" s="384" t="s">
        <v>1921</v>
      </c>
      <c r="C858" s="384" t="s">
        <v>1922</v>
      </c>
      <c r="D858" s="384" t="s">
        <v>305</v>
      </c>
      <c r="E858" s="384"/>
      <c r="F858" s="454">
        <v>1.03</v>
      </c>
      <c r="G858" s="454">
        <v>0.36</v>
      </c>
      <c r="H858" s="454">
        <f t="shared" si="26"/>
        <v>0</v>
      </c>
      <c r="I858" s="454">
        <f t="shared" si="27"/>
        <v>0</v>
      </c>
    </row>
    <row r="859" hidden="1" spans="1:9">
      <c r="A859" s="384">
        <f>SUBTOTAL(3,$B$7:B859)</f>
        <v>20</v>
      </c>
      <c r="B859" s="384" t="s">
        <v>1923</v>
      </c>
      <c r="C859" s="384" t="s">
        <v>1924</v>
      </c>
      <c r="D859" s="384" t="s">
        <v>305</v>
      </c>
      <c r="E859" s="384"/>
      <c r="F859" s="454">
        <v>1.27</v>
      </c>
      <c r="G859" s="454">
        <v>0.54</v>
      </c>
      <c r="H859" s="454">
        <f t="shared" si="26"/>
        <v>0</v>
      </c>
      <c r="I859" s="454">
        <f t="shared" si="27"/>
        <v>0</v>
      </c>
    </row>
    <row r="860" hidden="1" spans="1:9">
      <c r="A860" s="384">
        <f>SUBTOTAL(3,$B$7:B860)</f>
        <v>20</v>
      </c>
      <c r="B860" s="384" t="s">
        <v>1925</v>
      </c>
      <c r="C860" s="384" t="s">
        <v>1926</v>
      </c>
      <c r="D860" s="384" t="s">
        <v>305</v>
      </c>
      <c r="E860" s="384"/>
      <c r="F860" s="454">
        <v>0.73</v>
      </c>
      <c r="G860" s="454">
        <v>0.32</v>
      </c>
      <c r="H860" s="454">
        <f t="shared" si="26"/>
        <v>0</v>
      </c>
      <c r="I860" s="454">
        <f t="shared" si="27"/>
        <v>0</v>
      </c>
    </row>
    <row r="861" hidden="1" spans="1:9">
      <c r="A861" s="384">
        <f>SUBTOTAL(3,$B$7:B861)</f>
        <v>20</v>
      </c>
      <c r="B861" s="384" t="s">
        <v>1927</v>
      </c>
      <c r="C861" s="384" t="s">
        <v>1928</v>
      </c>
      <c r="D861" s="384" t="s">
        <v>305</v>
      </c>
      <c r="E861" s="384"/>
      <c r="F861" s="454">
        <v>0.98</v>
      </c>
      <c r="G861" s="454">
        <v>0.41</v>
      </c>
      <c r="H861" s="454">
        <f t="shared" si="26"/>
        <v>0</v>
      </c>
      <c r="I861" s="454">
        <f t="shared" si="27"/>
        <v>0</v>
      </c>
    </row>
    <row r="862" hidden="1" spans="1:9">
      <c r="A862" s="384">
        <f>SUBTOTAL(3,$B$7:B862)</f>
        <v>20</v>
      </c>
      <c r="B862" s="384" t="s">
        <v>1929</v>
      </c>
      <c r="C862" s="384" t="s">
        <v>1930</v>
      </c>
      <c r="D862" s="384" t="s">
        <v>305</v>
      </c>
      <c r="E862" s="384"/>
      <c r="F862" s="454">
        <v>1.34</v>
      </c>
      <c r="G862" s="454">
        <v>0.53</v>
      </c>
      <c r="H862" s="454">
        <f t="shared" si="26"/>
        <v>0</v>
      </c>
      <c r="I862" s="454">
        <f t="shared" si="27"/>
        <v>0</v>
      </c>
    </row>
    <row r="863" hidden="1" spans="1:9">
      <c r="A863" s="384">
        <f>SUBTOTAL(3,$B$7:B863)</f>
        <v>20</v>
      </c>
      <c r="B863" s="384" t="s">
        <v>1931</v>
      </c>
      <c r="C863" s="384" t="s">
        <v>1932</v>
      </c>
      <c r="D863" s="384" t="s">
        <v>305</v>
      </c>
      <c r="E863" s="384"/>
      <c r="F863" s="454">
        <v>1.6</v>
      </c>
      <c r="G863" s="454">
        <v>0.92</v>
      </c>
      <c r="H863" s="454">
        <f t="shared" si="26"/>
        <v>0</v>
      </c>
      <c r="I863" s="454">
        <f t="shared" si="27"/>
        <v>0</v>
      </c>
    </row>
    <row r="864" hidden="1" spans="1:9">
      <c r="A864" s="384">
        <f>SUBTOTAL(3,$B$7:B864)</f>
        <v>20</v>
      </c>
      <c r="B864" s="384" t="s">
        <v>1933</v>
      </c>
      <c r="C864" s="384" t="s">
        <v>1934</v>
      </c>
      <c r="D864" s="384" t="s">
        <v>305</v>
      </c>
      <c r="E864" s="384"/>
      <c r="F864" s="454">
        <v>0.59</v>
      </c>
      <c r="G864" s="454">
        <v>0.23</v>
      </c>
      <c r="H864" s="454">
        <f t="shared" si="26"/>
        <v>0</v>
      </c>
      <c r="I864" s="454">
        <f t="shared" si="27"/>
        <v>0</v>
      </c>
    </row>
    <row r="865" hidden="1" spans="1:9">
      <c r="A865" s="384">
        <f>SUBTOTAL(3,$B$7:B865)</f>
        <v>20</v>
      </c>
      <c r="B865" s="384" t="s">
        <v>1935</v>
      </c>
      <c r="C865" s="384" t="s">
        <v>1936</v>
      </c>
      <c r="D865" s="384" t="s">
        <v>305</v>
      </c>
      <c r="E865" s="384"/>
      <c r="F865" s="454">
        <v>0.76</v>
      </c>
      <c r="G865" s="454">
        <v>0.31</v>
      </c>
      <c r="H865" s="454">
        <f t="shared" si="26"/>
        <v>0</v>
      </c>
      <c r="I865" s="454">
        <f t="shared" si="27"/>
        <v>0</v>
      </c>
    </row>
    <row r="866" hidden="1" spans="1:9">
      <c r="A866" s="384">
        <f>SUBTOTAL(3,$B$7:B866)</f>
        <v>20</v>
      </c>
      <c r="B866" s="384" t="s">
        <v>1937</v>
      </c>
      <c r="C866" s="384" t="s">
        <v>1938</v>
      </c>
      <c r="D866" s="384" t="s">
        <v>305</v>
      </c>
      <c r="E866" s="384"/>
      <c r="F866" s="454">
        <v>1.17</v>
      </c>
      <c r="G866" s="454">
        <v>0.4</v>
      </c>
      <c r="H866" s="454">
        <f t="shared" si="26"/>
        <v>0</v>
      </c>
      <c r="I866" s="454">
        <f t="shared" si="27"/>
        <v>0</v>
      </c>
    </row>
    <row r="867" hidden="1" spans="1:9">
      <c r="A867" s="384">
        <f>SUBTOTAL(3,$B$7:B867)</f>
        <v>20</v>
      </c>
      <c r="B867" s="384" t="s">
        <v>1939</v>
      </c>
      <c r="C867" s="384" t="s">
        <v>1940</v>
      </c>
      <c r="D867" s="384" t="s">
        <v>305</v>
      </c>
      <c r="E867" s="384"/>
      <c r="F867" s="454">
        <v>1.4</v>
      </c>
      <c r="G867" s="454">
        <v>0.79</v>
      </c>
      <c r="H867" s="454">
        <f t="shared" si="26"/>
        <v>0</v>
      </c>
      <c r="I867" s="454">
        <f t="shared" si="27"/>
        <v>0</v>
      </c>
    </row>
    <row r="868" hidden="1" spans="1:9">
      <c r="A868" s="384">
        <f>SUBTOTAL(3,$B$7:B868)</f>
        <v>20</v>
      </c>
      <c r="B868" s="384" t="s">
        <v>1941</v>
      </c>
      <c r="C868" s="384" t="s">
        <v>1942</v>
      </c>
      <c r="D868" s="384" t="s">
        <v>305</v>
      </c>
      <c r="E868" s="453"/>
      <c r="F868" s="454">
        <v>1.55</v>
      </c>
      <c r="G868" s="454">
        <v>0.58</v>
      </c>
      <c r="H868" s="454">
        <f t="shared" si="26"/>
        <v>0</v>
      </c>
      <c r="I868" s="454">
        <f t="shared" si="27"/>
        <v>0</v>
      </c>
    </row>
    <row r="869" hidden="1" spans="1:9">
      <c r="A869" s="384">
        <f>SUBTOTAL(3,$B$7:B869)</f>
        <v>20</v>
      </c>
      <c r="B869" s="384" t="s">
        <v>1943</v>
      </c>
      <c r="C869" s="384" t="s">
        <v>1944</v>
      </c>
      <c r="D869" s="384" t="s">
        <v>484</v>
      </c>
      <c r="E869" s="453"/>
      <c r="F869" s="454">
        <v>0.75</v>
      </c>
      <c r="G869" s="454">
        <v>0</v>
      </c>
      <c r="H869" s="454">
        <f t="shared" si="26"/>
        <v>0</v>
      </c>
      <c r="I869" s="454">
        <f t="shared" si="27"/>
        <v>0</v>
      </c>
    </row>
    <row r="870" hidden="1" spans="1:9">
      <c r="A870" s="384">
        <f>SUBTOTAL(3,$B$7:B870)</f>
        <v>20</v>
      </c>
      <c r="B870" s="384" t="s">
        <v>1945</v>
      </c>
      <c r="C870" s="384" t="s">
        <v>1946</v>
      </c>
      <c r="D870" s="384" t="s">
        <v>484</v>
      </c>
      <c r="E870" s="453"/>
      <c r="F870" s="454">
        <v>0.3</v>
      </c>
      <c r="G870" s="454">
        <v>0</v>
      </c>
      <c r="H870" s="454">
        <f t="shared" si="26"/>
        <v>0</v>
      </c>
      <c r="I870" s="454">
        <f t="shared" si="27"/>
        <v>0</v>
      </c>
    </row>
    <row r="871" hidden="1" spans="1:9">
      <c r="A871" s="384">
        <f>SUBTOTAL(3,$B$7:B871)</f>
        <v>20</v>
      </c>
      <c r="B871" s="384" t="s">
        <v>1947</v>
      </c>
      <c r="C871" s="384" t="s">
        <v>1948</v>
      </c>
      <c r="D871" s="384" t="s">
        <v>642</v>
      </c>
      <c r="E871" s="453"/>
      <c r="F871" s="454">
        <v>3.65</v>
      </c>
      <c r="G871" s="454">
        <v>0</v>
      </c>
      <c r="H871" s="454">
        <f t="shared" si="26"/>
        <v>0</v>
      </c>
      <c r="I871" s="454">
        <f t="shared" si="27"/>
        <v>0</v>
      </c>
    </row>
    <row r="872" hidden="1" spans="1:9">
      <c r="A872" s="384">
        <f>SUBTOTAL(3,$B$7:B872)</f>
        <v>20</v>
      </c>
      <c r="B872" s="384" t="s">
        <v>1949</v>
      </c>
      <c r="C872" s="384" t="s">
        <v>1950</v>
      </c>
      <c r="D872" s="384" t="s">
        <v>642</v>
      </c>
      <c r="E872" s="453"/>
      <c r="F872" s="454">
        <v>4.67</v>
      </c>
      <c r="G872" s="454">
        <v>0</v>
      </c>
      <c r="H872" s="454">
        <f t="shared" si="26"/>
        <v>0</v>
      </c>
      <c r="I872" s="454">
        <f t="shared" si="27"/>
        <v>0</v>
      </c>
    </row>
    <row r="873" hidden="1" spans="1:9">
      <c r="A873" s="384">
        <f>SUBTOTAL(3,$B$7:B873)</f>
        <v>20</v>
      </c>
      <c r="B873" s="384" t="s">
        <v>1951</v>
      </c>
      <c r="C873" s="384" t="s">
        <v>1952</v>
      </c>
      <c r="D873" s="384" t="s">
        <v>642</v>
      </c>
      <c r="E873" s="453"/>
      <c r="F873" s="454">
        <v>7.22</v>
      </c>
      <c r="G873" s="454">
        <v>0</v>
      </c>
      <c r="H873" s="454">
        <f t="shared" si="26"/>
        <v>0</v>
      </c>
      <c r="I873" s="454">
        <f t="shared" si="27"/>
        <v>0</v>
      </c>
    </row>
    <row r="874" hidden="1" spans="1:9">
      <c r="A874" s="384">
        <f>SUBTOTAL(3,$B$7:B874)</f>
        <v>20</v>
      </c>
      <c r="B874" s="384" t="s">
        <v>1953</v>
      </c>
      <c r="C874" s="384" t="s">
        <v>1954</v>
      </c>
      <c r="D874" s="384" t="s">
        <v>484</v>
      </c>
      <c r="E874" s="453"/>
      <c r="F874" s="454">
        <v>0.4</v>
      </c>
      <c r="G874" s="454">
        <v>0</v>
      </c>
      <c r="H874" s="454">
        <f t="shared" si="26"/>
        <v>0</v>
      </c>
      <c r="I874" s="454">
        <f t="shared" si="27"/>
        <v>0</v>
      </c>
    </row>
    <row r="875" hidden="1" spans="1:9">
      <c r="A875" s="384">
        <f>SUBTOTAL(3,$B$7:B875)</f>
        <v>20</v>
      </c>
      <c r="B875" s="384" t="s">
        <v>1955</v>
      </c>
      <c r="C875" s="384" t="s">
        <v>1956</v>
      </c>
      <c r="D875" s="384" t="s">
        <v>1151</v>
      </c>
      <c r="E875" s="453"/>
      <c r="F875" s="454">
        <v>11.9</v>
      </c>
      <c r="G875" s="454">
        <v>2.1</v>
      </c>
      <c r="H875" s="454">
        <f t="shared" si="26"/>
        <v>0</v>
      </c>
      <c r="I875" s="454">
        <f t="shared" si="27"/>
        <v>0</v>
      </c>
    </row>
    <row r="876" hidden="1" spans="1:9">
      <c r="A876" s="384">
        <f>SUBTOTAL(3,$B$7:B876)</f>
        <v>20</v>
      </c>
      <c r="B876" s="384" t="s">
        <v>1957</v>
      </c>
      <c r="C876" s="384" t="s">
        <v>1958</v>
      </c>
      <c r="D876" s="384" t="s">
        <v>1151</v>
      </c>
      <c r="E876" s="453"/>
      <c r="F876" s="454">
        <v>18.4</v>
      </c>
      <c r="G876" s="454">
        <v>4.6</v>
      </c>
      <c r="H876" s="454">
        <f t="shared" si="26"/>
        <v>0</v>
      </c>
      <c r="I876" s="454">
        <f t="shared" si="27"/>
        <v>0</v>
      </c>
    </row>
    <row r="877" hidden="1" spans="1:9">
      <c r="A877" s="384">
        <f>SUBTOTAL(3,$B$7:B877)</f>
        <v>20</v>
      </c>
      <c r="B877" s="384" t="s">
        <v>1959</v>
      </c>
      <c r="C877" s="384" t="s">
        <v>1960</v>
      </c>
      <c r="D877" s="384" t="s">
        <v>1151</v>
      </c>
      <c r="E877" s="453"/>
      <c r="F877" s="454">
        <v>27.2</v>
      </c>
      <c r="G877" s="454">
        <v>6.8</v>
      </c>
      <c r="H877" s="454">
        <f t="shared" si="26"/>
        <v>0</v>
      </c>
      <c r="I877" s="454">
        <f t="shared" si="27"/>
        <v>0</v>
      </c>
    </row>
    <row r="878" hidden="1" spans="1:9">
      <c r="A878" s="384">
        <f>SUBTOTAL(3,$B$7:B878)</f>
        <v>20</v>
      </c>
      <c r="B878" s="384" t="s">
        <v>1961</v>
      </c>
      <c r="C878" s="384" t="s">
        <v>1962</v>
      </c>
      <c r="D878" s="384" t="s">
        <v>1151</v>
      </c>
      <c r="E878" s="453"/>
      <c r="F878" s="454">
        <v>36.8</v>
      </c>
      <c r="G878" s="454">
        <v>9.2</v>
      </c>
      <c r="H878" s="454">
        <f t="shared" si="26"/>
        <v>0</v>
      </c>
      <c r="I878" s="454">
        <f t="shared" si="27"/>
        <v>0</v>
      </c>
    </row>
    <row r="879" hidden="1" spans="1:9">
      <c r="A879" s="384">
        <f>SUBTOTAL(3,$B$7:B879)</f>
        <v>20</v>
      </c>
      <c r="B879" s="384" t="s">
        <v>1963</v>
      </c>
      <c r="C879" s="384" t="s">
        <v>1964</v>
      </c>
      <c r="D879" s="384" t="s">
        <v>484</v>
      </c>
      <c r="E879" s="453"/>
      <c r="F879" s="454">
        <v>0.68</v>
      </c>
      <c r="G879" s="454">
        <v>0.37</v>
      </c>
      <c r="H879" s="454">
        <f t="shared" si="26"/>
        <v>0</v>
      </c>
      <c r="I879" s="454">
        <f t="shared" si="27"/>
        <v>0</v>
      </c>
    </row>
    <row r="880" hidden="1" spans="1:9">
      <c r="A880" s="384">
        <f>SUBTOTAL(3,$B$7:B880)</f>
        <v>20</v>
      </c>
      <c r="B880" s="384" t="s">
        <v>1965</v>
      </c>
      <c r="C880" s="384" t="s">
        <v>1966</v>
      </c>
      <c r="D880" s="384" t="s">
        <v>305</v>
      </c>
      <c r="E880" s="453"/>
      <c r="F880" s="454">
        <v>0.4</v>
      </c>
      <c r="G880" s="454">
        <v>0.1</v>
      </c>
      <c r="H880" s="454">
        <f t="shared" si="26"/>
        <v>0</v>
      </c>
      <c r="I880" s="454">
        <f t="shared" si="27"/>
        <v>0</v>
      </c>
    </row>
    <row r="881" hidden="1" spans="1:9">
      <c r="A881" s="384">
        <f>SUBTOTAL(3,$B$7:B881)</f>
        <v>20</v>
      </c>
      <c r="B881" s="384" t="s">
        <v>1967</v>
      </c>
      <c r="C881" s="384" t="s">
        <v>1968</v>
      </c>
      <c r="D881" s="384" t="s">
        <v>1969</v>
      </c>
      <c r="E881" s="453"/>
      <c r="F881" s="454">
        <v>0.45</v>
      </c>
      <c r="G881" s="454">
        <v>0.15</v>
      </c>
      <c r="H881" s="454">
        <f t="shared" si="26"/>
        <v>0</v>
      </c>
      <c r="I881" s="454">
        <f t="shared" si="27"/>
        <v>0</v>
      </c>
    </row>
    <row r="882" hidden="1" spans="1:9">
      <c r="A882" s="384">
        <f>SUBTOTAL(3,$B$7:B882)</f>
        <v>20</v>
      </c>
      <c r="B882" s="384" t="s">
        <v>1970</v>
      </c>
      <c r="C882" s="384" t="s">
        <v>1971</v>
      </c>
      <c r="D882" s="384" t="s">
        <v>305</v>
      </c>
      <c r="E882" s="453"/>
      <c r="F882" s="454">
        <v>0.9</v>
      </c>
      <c r="G882" s="454">
        <v>0.3</v>
      </c>
      <c r="H882" s="454">
        <f t="shared" si="26"/>
        <v>0</v>
      </c>
      <c r="I882" s="454">
        <f t="shared" si="27"/>
        <v>0</v>
      </c>
    </row>
    <row r="883" hidden="1" spans="1:9">
      <c r="A883" s="384">
        <f>SUBTOTAL(3,$B$7:B883)</f>
        <v>20</v>
      </c>
      <c r="B883" s="384" t="s">
        <v>1972</v>
      </c>
      <c r="C883" s="384" t="s">
        <v>1973</v>
      </c>
      <c r="D883" s="384" t="s">
        <v>260</v>
      </c>
      <c r="E883" s="453"/>
      <c r="F883" s="454">
        <v>2</v>
      </c>
      <c r="G883" s="454">
        <v>0</v>
      </c>
      <c r="H883" s="454">
        <f t="shared" si="26"/>
        <v>0</v>
      </c>
      <c r="I883" s="454">
        <f t="shared" si="27"/>
        <v>0</v>
      </c>
    </row>
    <row r="884" hidden="1" spans="1:9">
      <c r="A884" s="384">
        <f>SUBTOTAL(3,$B$7:B884)</f>
        <v>20</v>
      </c>
      <c r="B884" s="384" t="s">
        <v>1974</v>
      </c>
      <c r="C884" s="384" t="s">
        <v>1975</v>
      </c>
      <c r="D884" s="384" t="s">
        <v>305</v>
      </c>
      <c r="E884" s="456"/>
      <c r="F884" s="384">
        <v>2.42</v>
      </c>
      <c r="G884" s="384">
        <v>0</v>
      </c>
      <c r="H884" s="454">
        <f t="shared" si="26"/>
        <v>0</v>
      </c>
      <c r="I884" s="454">
        <f t="shared" si="27"/>
        <v>0</v>
      </c>
    </row>
    <row r="885" hidden="1" spans="1:9">
      <c r="A885" s="384">
        <f>SUBTOTAL(3,$B$7:B885)</f>
        <v>20</v>
      </c>
      <c r="B885" s="384" t="s">
        <v>1976</v>
      </c>
      <c r="C885" s="384" t="s">
        <v>1977</v>
      </c>
      <c r="D885" s="384" t="s">
        <v>305</v>
      </c>
      <c r="E885" s="459"/>
      <c r="F885" s="384">
        <v>0.19</v>
      </c>
      <c r="G885" s="384">
        <v>0</v>
      </c>
      <c r="H885" s="454">
        <f t="shared" si="26"/>
        <v>0</v>
      </c>
      <c r="I885" s="454">
        <f t="shared" si="27"/>
        <v>0</v>
      </c>
    </row>
    <row r="886" hidden="1" spans="1:10">
      <c r="A886" s="384">
        <f>SUBTOTAL(3,$B$7:B886)</f>
        <v>20</v>
      </c>
      <c r="B886" s="356" t="s">
        <v>1978</v>
      </c>
      <c r="C886" s="356" t="s">
        <v>180</v>
      </c>
      <c r="D886" s="384" t="s">
        <v>181</v>
      </c>
      <c r="E886" s="453"/>
      <c r="F886" s="454">
        <v>0.56</v>
      </c>
      <c r="G886" s="454">
        <v>0.14</v>
      </c>
      <c r="H886" s="454">
        <f>E886*F886*J886</f>
        <v>0</v>
      </c>
      <c r="I886" s="454">
        <f>E886*G886*J886</f>
        <v>0</v>
      </c>
      <c r="J886" s="322">
        <v>0.3</v>
      </c>
    </row>
    <row r="887" hidden="1" spans="1:10">
      <c r="A887" s="384">
        <f>SUBTOTAL(3,$B$7:B887)</f>
        <v>20</v>
      </c>
      <c r="B887" s="356" t="s">
        <v>1979</v>
      </c>
      <c r="C887" s="356" t="s">
        <v>183</v>
      </c>
      <c r="D887" s="384" t="s">
        <v>181</v>
      </c>
      <c r="E887" s="453"/>
      <c r="F887" s="454">
        <v>0.46</v>
      </c>
      <c r="G887" s="454">
        <v>0.12</v>
      </c>
      <c r="H887" s="454">
        <f t="shared" ref="H887:H950" si="28">E887*F887*J887</f>
        <v>0</v>
      </c>
      <c r="I887" s="454">
        <f t="shared" ref="I887:I950" si="29">E887*G887*J887</f>
        <v>0</v>
      </c>
      <c r="J887" s="322">
        <v>0.7</v>
      </c>
    </row>
    <row r="888" hidden="1" spans="1:10">
      <c r="A888" s="384">
        <f>SUBTOTAL(3,$B$7:B888)</f>
        <v>20</v>
      </c>
      <c r="B888" s="356" t="s">
        <v>1980</v>
      </c>
      <c r="C888" s="356" t="s">
        <v>185</v>
      </c>
      <c r="D888" s="384" t="s">
        <v>181</v>
      </c>
      <c r="E888" s="453"/>
      <c r="F888" s="454">
        <v>0.35</v>
      </c>
      <c r="G888" s="454">
        <v>0.09</v>
      </c>
      <c r="H888" s="454">
        <f t="shared" si="28"/>
        <v>0</v>
      </c>
      <c r="I888" s="454">
        <f t="shared" si="29"/>
        <v>0</v>
      </c>
      <c r="J888" s="322">
        <v>0.3</v>
      </c>
    </row>
    <row r="889" hidden="1" spans="1:10">
      <c r="A889" s="384">
        <f>SUBTOTAL(3,$B$7:B889)</f>
        <v>20</v>
      </c>
      <c r="B889" s="356" t="s">
        <v>1981</v>
      </c>
      <c r="C889" s="356" t="s">
        <v>187</v>
      </c>
      <c r="D889" s="384" t="s">
        <v>181</v>
      </c>
      <c r="E889" s="453"/>
      <c r="F889" s="454">
        <v>4.25</v>
      </c>
      <c r="G889" s="454">
        <v>0</v>
      </c>
      <c r="H889" s="454">
        <f t="shared" si="28"/>
        <v>0</v>
      </c>
      <c r="I889" s="454">
        <f t="shared" si="29"/>
        <v>0</v>
      </c>
      <c r="J889" s="322">
        <v>0.3</v>
      </c>
    </row>
    <row r="890" hidden="1" spans="1:10">
      <c r="A890" s="384">
        <f>SUBTOTAL(3,$B$7:B890)</f>
        <v>20</v>
      </c>
      <c r="B890" s="356" t="s">
        <v>1982</v>
      </c>
      <c r="C890" s="356" t="s">
        <v>189</v>
      </c>
      <c r="D890" s="384" t="s">
        <v>190</v>
      </c>
      <c r="E890" s="453"/>
      <c r="F890" s="454">
        <v>0.05</v>
      </c>
      <c r="G890" s="454">
        <v>0</v>
      </c>
      <c r="H890" s="454">
        <f t="shared" si="28"/>
        <v>0</v>
      </c>
      <c r="I890" s="454">
        <f t="shared" si="29"/>
        <v>0</v>
      </c>
      <c r="J890" s="322">
        <v>0.3</v>
      </c>
    </row>
    <row r="891" hidden="1" spans="1:10">
      <c r="A891" s="384">
        <f>SUBTOTAL(3,$B$7:B891)</f>
        <v>20</v>
      </c>
      <c r="B891" s="356" t="s">
        <v>1983</v>
      </c>
      <c r="C891" s="356" t="s">
        <v>192</v>
      </c>
      <c r="D891" s="384" t="s">
        <v>193</v>
      </c>
      <c r="E891" s="453"/>
      <c r="F891" s="454">
        <v>0.02</v>
      </c>
      <c r="G891" s="454">
        <v>0</v>
      </c>
      <c r="H891" s="454">
        <f t="shared" si="28"/>
        <v>0</v>
      </c>
      <c r="I891" s="454">
        <f t="shared" si="29"/>
        <v>0</v>
      </c>
      <c r="J891" s="322">
        <v>0.3</v>
      </c>
    </row>
    <row r="892" hidden="1" spans="1:10">
      <c r="A892" s="384">
        <f>SUBTOTAL(3,$B$7:B892)</f>
        <v>20</v>
      </c>
      <c r="B892" s="356" t="s">
        <v>1984</v>
      </c>
      <c r="C892" s="356" t="s">
        <v>195</v>
      </c>
      <c r="D892" s="384" t="s">
        <v>196</v>
      </c>
      <c r="E892" s="453"/>
      <c r="F892" s="454">
        <v>0.5</v>
      </c>
      <c r="G892" s="454">
        <v>0</v>
      </c>
      <c r="H892" s="454">
        <f t="shared" si="28"/>
        <v>0</v>
      </c>
      <c r="I892" s="454">
        <f t="shared" si="29"/>
        <v>0</v>
      </c>
      <c r="J892" s="322">
        <v>0.3</v>
      </c>
    </row>
    <row r="893" hidden="1" spans="1:10">
      <c r="A893" s="384">
        <f>SUBTOTAL(3,$B$7:B893)</f>
        <v>20</v>
      </c>
      <c r="B893" s="356" t="s">
        <v>1985</v>
      </c>
      <c r="C893" s="356" t="s">
        <v>198</v>
      </c>
      <c r="D893" s="384" t="s">
        <v>199</v>
      </c>
      <c r="E893" s="453"/>
      <c r="F893" s="454">
        <v>3.33</v>
      </c>
      <c r="G893" s="454">
        <v>24.25</v>
      </c>
      <c r="H893" s="454">
        <f t="shared" si="28"/>
        <v>0</v>
      </c>
      <c r="I893" s="454">
        <f t="shared" si="29"/>
        <v>0</v>
      </c>
      <c r="J893" s="322">
        <v>0.3</v>
      </c>
    </row>
    <row r="894" hidden="1" spans="1:10">
      <c r="A894" s="384">
        <f>SUBTOTAL(3,$B$7:B894)</f>
        <v>20</v>
      </c>
      <c r="B894" s="356" t="s">
        <v>1986</v>
      </c>
      <c r="C894" s="356" t="s">
        <v>201</v>
      </c>
      <c r="D894" s="384" t="s">
        <v>199</v>
      </c>
      <c r="E894" s="453"/>
      <c r="F894" s="454">
        <v>0.33</v>
      </c>
      <c r="G894" s="454">
        <v>1.75</v>
      </c>
      <c r="H894" s="454">
        <f t="shared" si="28"/>
        <v>0</v>
      </c>
      <c r="I894" s="454">
        <f t="shared" si="29"/>
        <v>0</v>
      </c>
      <c r="J894" s="322">
        <v>0.3</v>
      </c>
    </row>
    <row r="895" hidden="1" spans="1:10">
      <c r="A895" s="384">
        <f>SUBTOTAL(3,$B$7:B895)</f>
        <v>20</v>
      </c>
      <c r="B895" s="356" t="s">
        <v>1987</v>
      </c>
      <c r="C895" s="356" t="s">
        <v>203</v>
      </c>
      <c r="D895" s="384" t="s">
        <v>199</v>
      </c>
      <c r="E895" s="453"/>
      <c r="F895" s="454">
        <v>1.88</v>
      </c>
      <c r="G895" s="454">
        <v>13</v>
      </c>
      <c r="H895" s="454">
        <f t="shared" si="28"/>
        <v>0</v>
      </c>
      <c r="I895" s="454">
        <f t="shared" si="29"/>
        <v>0</v>
      </c>
      <c r="J895" s="322">
        <v>0.3</v>
      </c>
    </row>
    <row r="896" hidden="1" spans="1:10">
      <c r="A896" s="384">
        <f>SUBTOTAL(3,$B$7:B896)</f>
        <v>20</v>
      </c>
      <c r="B896" s="356" t="s">
        <v>1988</v>
      </c>
      <c r="C896" s="356" t="s">
        <v>205</v>
      </c>
      <c r="D896" s="384" t="s">
        <v>199</v>
      </c>
      <c r="E896" s="453"/>
      <c r="F896" s="454">
        <v>0.19</v>
      </c>
      <c r="G896" s="454">
        <v>1.25</v>
      </c>
      <c r="H896" s="454">
        <f t="shared" si="28"/>
        <v>0</v>
      </c>
      <c r="I896" s="454">
        <f t="shared" si="29"/>
        <v>0</v>
      </c>
      <c r="J896" s="322">
        <v>0.3</v>
      </c>
    </row>
    <row r="897" hidden="1" spans="1:10">
      <c r="A897" s="384">
        <f>SUBTOTAL(3,$B$7:B897)</f>
        <v>20</v>
      </c>
      <c r="B897" s="356" t="s">
        <v>1989</v>
      </c>
      <c r="C897" s="356" t="s">
        <v>207</v>
      </c>
      <c r="D897" s="384" t="s">
        <v>199</v>
      </c>
      <c r="E897" s="453"/>
      <c r="F897" s="454">
        <v>1.04</v>
      </c>
      <c r="G897" s="454">
        <v>6.29</v>
      </c>
      <c r="H897" s="454">
        <f t="shared" si="28"/>
        <v>0</v>
      </c>
      <c r="I897" s="454">
        <f t="shared" si="29"/>
        <v>0</v>
      </c>
      <c r="J897" s="322">
        <v>0.3</v>
      </c>
    </row>
    <row r="898" hidden="1" spans="1:10">
      <c r="A898" s="384">
        <f>SUBTOTAL(3,$B$7:B898)</f>
        <v>20</v>
      </c>
      <c r="B898" s="356" t="s">
        <v>1990</v>
      </c>
      <c r="C898" s="356" t="s">
        <v>209</v>
      </c>
      <c r="D898" s="384" t="s">
        <v>199</v>
      </c>
      <c r="E898" s="453"/>
      <c r="F898" s="454">
        <v>0.09</v>
      </c>
      <c r="G898" s="454">
        <v>0.59</v>
      </c>
      <c r="H898" s="454">
        <f t="shared" si="28"/>
        <v>0</v>
      </c>
      <c r="I898" s="454">
        <f t="shared" si="29"/>
        <v>0</v>
      </c>
      <c r="J898" s="322">
        <v>0.3</v>
      </c>
    </row>
    <row r="899" hidden="1" spans="1:10">
      <c r="A899" s="384">
        <f>SUBTOTAL(3,$B$7:B899)</f>
        <v>20</v>
      </c>
      <c r="B899" s="356" t="s">
        <v>1991</v>
      </c>
      <c r="C899" s="356" t="s">
        <v>211</v>
      </c>
      <c r="D899" s="384" t="s">
        <v>199</v>
      </c>
      <c r="E899" s="453"/>
      <c r="F899" s="454">
        <v>0.38</v>
      </c>
      <c r="G899" s="454">
        <v>3.75</v>
      </c>
      <c r="H899" s="454">
        <f t="shared" si="28"/>
        <v>0</v>
      </c>
      <c r="I899" s="454">
        <f t="shared" si="29"/>
        <v>0</v>
      </c>
      <c r="J899" s="322">
        <v>0.3</v>
      </c>
    </row>
    <row r="900" hidden="1" spans="1:10">
      <c r="A900" s="384">
        <f>SUBTOTAL(3,$B$7:B900)</f>
        <v>20</v>
      </c>
      <c r="B900" s="356" t="s">
        <v>1992</v>
      </c>
      <c r="C900" s="356" t="s">
        <v>213</v>
      </c>
      <c r="D900" s="384" t="s">
        <v>199</v>
      </c>
      <c r="E900" s="453"/>
      <c r="F900" s="454">
        <v>0.31</v>
      </c>
      <c r="G900" s="454">
        <v>2.88</v>
      </c>
      <c r="H900" s="454">
        <f t="shared" si="28"/>
        <v>0</v>
      </c>
      <c r="I900" s="454">
        <f t="shared" si="29"/>
        <v>0</v>
      </c>
      <c r="J900" s="322">
        <v>0.3</v>
      </c>
    </row>
    <row r="901" hidden="1" spans="1:10">
      <c r="A901" s="384">
        <f>SUBTOTAL(3,$B$7:B901)</f>
        <v>20</v>
      </c>
      <c r="B901" s="356" t="s">
        <v>1993</v>
      </c>
      <c r="C901" s="356" t="s">
        <v>215</v>
      </c>
      <c r="D901" s="384" t="s">
        <v>199</v>
      </c>
      <c r="E901" s="453"/>
      <c r="F901" s="454">
        <v>5</v>
      </c>
      <c r="G901" s="454">
        <v>25.88</v>
      </c>
      <c r="H901" s="454">
        <f t="shared" si="28"/>
        <v>0</v>
      </c>
      <c r="I901" s="454">
        <f t="shared" si="29"/>
        <v>0</v>
      </c>
      <c r="J901" s="322">
        <v>0.3</v>
      </c>
    </row>
    <row r="902" hidden="1" spans="1:10">
      <c r="A902" s="384">
        <f>SUBTOTAL(3,$B$7:B902)</f>
        <v>20</v>
      </c>
      <c r="B902" s="356" t="s">
        <v>1994</v>
      </c>
      <c r="C902" s="356" t="s">
        <v>217</v>
      </c>
      <c r="D902" s="384" t="s">
        <v>199</v>
      </c>
      <c r="E902" s="453"/>
      <c r="F902" s="454">
        <v>0</v>
      </c>
      <c r="G902" s="454">
        <v>4.25</v>
      </c>
      <c r="H902" s="454">
        <f t="shared" si="28"/>
        <v>0</v>
      </c>
      <c r="I902" s="454">
        <f t="shared" si="29"/>
        <v>0</v>
      </c>
      <c r="J902" s="322">
        <v>0.3</v>
      </c>
    </row>
    <row r="903" hidden="1" spans="1:10">
      <c r="A903" s="384">
        <f>SUBTOTAL(3,$B$7:B903)</f>
        <v>20</v>
      </c>
      <c r="B903" s="356" t="s">
        <v>1995</v>
      </c>
      <c r="C903" s="356" t="s">
        <v>219</v>
      </c>
      <c r="D903" s="384" t="s">
        <v>199</v>
      </c>
      <c r="E903" s="453"/>
      <c r="F903" s="454">
        <v>0</v>
      </c>
      <c r="G903" s="454">
        <v>0.38</v>
      </c>
      <c r="H903" s="454">
        <f t="shared" si="28"/>
        <v>0</v>
      </c>
      <c r="I903" s="454">
        <f t="shared" si="29"/>
        <v>0</v>
      </c>
      <c r="J903" s="322">
        <v>0.3</v>
      </c>
    </row>
    <row r="904" hidden="1" spans="1:10">
      <c r="A904" s="384">
        <f>SUBTOTAL(3,$B$7:B904)</f>
        <v>20</v>
      </c>
      <c r="B904" s="356" t="s">
        <v>1996</v>
      </c>
      <c r="C904" s="356" t="s">
        <v>221</v>
      </c>
      <c r="D904" s="384" t="s">
        <v>199</v>
      </c>
      <c r="E904" s="453"/>
      <c r="F904" s="454">
        <v>0</v>
      </c>
      <c r="G904" s="454">
        <v>3.25</v>
      </c>
      <c r="H904" s="454">
        <f t="shared" si="28"/>
        <v>0</v>
      </c>
      <c r="I904" s="454">
        <f t="shared" si="29"/>
        <v>0</v>
      </c>
      <c r="J904" s="322">
        <v>0.3</v>
      </c>
    </row>
    <row r="905" hidden="1" spans="1:10">
      <c r="A905" s="384">
        <f>SUBTOTAL(3,$B$7:B905)</f>
        <v>20</v>
      </c>
      <c r="B905" s="356" t="s">
        <v>1997</v>
      </c>
      <c r="C905" s="356" t="s">
        <v>223</v>
      </c>
      <c r="D905" s="384" t="s">
        <v>199</v>
      </c>
      <c r="E905" s="453"/>
      <c r="F905" s="454">
        <v>0</v>
      </c>
      <c r="G905" s="454">
        <v>0.08</v>
      </c>
      <c r="H905" s="454">
        <f t="shared" si="28"/>
        <v>0</v>
      </c>
      <c r="I905" s="454">
        <f t="shared" si="29"/>
        <v>0</v>
      </c>
      <c r="J905" s="322">
        <v>0.3</v>
      </c>
    </row>
    <row r="906" hidden="1" spans="1:10">
      <c r="A906" s="384">
        <f>SUBTOTAL(3,$B$7:B906)</f>
        <v>20</v>
      </c>
      <c r="B906" s="356" t="s">
        <v>1998</v>
      </c>
      <c r="C906" s="356" t="s">
        <v>225</v>
      </c>
      <c r="D906" s="384" t="s">
        <v>199</v>
      </c>
      <c r="E906" s="453"/>
      <c r="F906" s="454">
        <v>0</v>
      </c>
      <c r="G906" s="454">
        <v>4.25</v>
      </c>
      <c r="H906" s="454">
        <f t="shared" si="28"/>
        <v>0</v>
      </c>
      <c r="I906" s="454">
        <f t="shared" si="29"/>
        <v>0</v>
      </c>
      <c r="J906" s="322">
        <v>0.3</v>
      </c>
    </row>
    <row r="907" hidden="1" spans="1:10">
      <c r="A907" s="384">
        <f>SUBTOTAL(3,$B$7:B907)</f>
        <v>20</v>
      </c>
      <c r="B907" s="356" t="s">
        <v>1999</v>
      </c>
      <c r="C907" s="356" t="s">
        <v>227</v>
      </c>
      <c r="D907" s="384" t="s">
        <v>199</v>
      </c>
      <c r="E907" s="453"/>
      <c r="F907" s="454">
        <v>0</v>
      </c>
      <c r="G907" s="454">
        <v>0.13</v>
      </c>
      <c r="H907" s="454">
        <f t="shared" si="28"/>
        <v>0</v>
      </c>
      <c r="I907" s="454">
        <f t="shared" si="29"/>
        <v>0</v>
      </c>
      <c r="J907" s="322">
        <v>0.3</v>
      </c>
    </row>
    <row r="908" hidden="1" spans="1:10">
      <c r="A908" s="384">
        <f>SUBTOTAL(3,$B$7:B908)</f>
        <v>20</v>
      </c>
      <c r="B908" s="356" t="s">
        <v>2000</v>
      </c>
      <c r="C908" s="356" t="s">
        <v>229</v>
      </c>
      <c r="D908" s="384" t="s">
        <v>230</v>
      </c>
      <c r="E908" s="453"/>
      <c r="F908" s="454">
        <v>0</v>
      </c>
      <c r="G908" s="454">
        <v>39.38</v>
      </c>
      <c r="H908" s="454">
        <f t="shared" si="28"/>
        <v>0</v>
      </c>
      <c r="I908" s="454">
        <f t="shared" si="29"/>
        <v>0</v>
      </c>
      <c r="J908" s="322">
        <v>0.3</v>
      </c>
    </row>
    <row r="909" hidden="1" spans="1:10">
      <c r="A909" s="384">
        <f>SUBTOTAL(3,$B$7:B909)</f>
        <v>20</v>
      </c>
      <c r="B909" s="356" t="s">
        <v>2001</v>
      </c>
      <c r="C909" s="356" t="s">
        <v>232</v>
      </c>
      <c r="D909" s="384" t="s">
        <v>230</v>
      </c>
      <c r="E909" s="453"/>
      <c r="F909" s="454">
        <v>0</v>
      </c>
      <c r="G909" s="454">
        <v>51.5</v>
      </c>
      <c r="H909" s="454">
        <f t="shared" si="28"/>
        <v>0</v>
      </c>
      <c r="I909" s="454">
        <f t="shared" si="29"/>
        <v>0</v>
      </c>
      <c r="J909" s="322">
        <v>0.3</v>
      </c>
    </row>
    <row r="910" hidden="1" spans="1:10">
      <c r="A910" s="384">
        <f>SUBTOTAL(3,$B$7:B910)</f>
        <v>20</v>
      </c>
      <c r="B910" s="356" t="s">
        <v>2002</v>
      </c>
      <c r="C910" s="356" t="s">
        <v>234</v>
      </c>
      <c r="D910" s="384" t="s">
        <v>230</v>
      </c>
      <c r="E910" s="453"/>
      <c r="F910" s="454">
        <v>0</v>
      </c>
      <c r="G910" s="454">
        <v>62.13</v>
      </c>
      <c r="H910" s="454">
        <f t="shared" si="28"/>
        <v>0</v>
      </c>
      <c r="I910" s="454">
        <f t="shared" si="29"/>
        <v>0</v>
      </c>
      <c r="J910" s="322">
        <v>0.3</v>
      </c>
    </row>
    <row r="911" hidden="1" spans="1:10">
      <c r="A911" s="384">
        <f>SUBTOTAL(3,$B$7:B911)</f>
        <v>20</v>
      </c>
      <c r="B911" s="356" t="s">
        <v>2003</v>
      </c>
      <c r="C911" s="356" t="s">
        <v>236</v>
      </c>
      <c r="D911" s="384" t="s">
        <v>230</v>
      </c>
      <c r="E911" s="453"/>
      <c r="F911" s="454">
        <v>0</v>
      </c>
      <c r="G911" s="454">
        <v>139.5</v>
      </c>
      <c r="H911" s="454">
        <f t="shared" si="28"/>
        <v>0</v>
      </c>
      <c r="I911" s="454">
        <f t="shared" si="29"/>
        <v>0</v>
      </c>
      <c r="J911" s="322">
        <v>0.3</v>
      </c>
    </row>
    <row r="912" hidden="1" spans="1:10">
      <c r="A912" s="384">
        <f>SUBTOTAL(3,$B$7:B912)</f>
        <v>20</v>
      </c>
      <c r="B912" s="356" t="s">
        <v>2004</v>
      </c>
      <c r="C912" s="356" t="s">
        <v>238</v>
      </c>
      <c r="D912" s="384" t="s">
        <v>230</v>
      </c>
      <c r="E912" s="453"/>
      <c r="F912" s="454">
        <v>5.55</v>
      </c>
      <c r="G912" s="454">
        <v>262.25</v>
      </c>
      <c r="H912" s="454">
        <f t="shared" si="28"/>
        <v>0</v>
      </c>
      <c r="I912" s="454">
        <f t="shared" si="29"/>
        <v>0</v>
      </c>
      <c r="J912" s="322">
        <v>0.3</v>
      </c>
    </row>
    <row r="913" hidden="1" spans="1:10">
      <c r="A913" s="384">
        <f>SUBTOTAL(3,$B$7:B913)</f>
        <v>20</v>
      </c>
      <c r="B913" s="356" t="s">
        <v>2005</v>
      </c>
      <c r="C913" s="356" t="s">
        <v>240</v>
      </c>
      <c r="D913" s="384" t="s">
        <v>230</v>
      </c>
      <c r="E913" s="453"/>
      <c r="F913" s="454">
        <v>36.2</v>
      </c>
      <c r="G913" s="454">
        <v>455.5</v>
      </c>
      <c r="H913" s="454">
        <f t="shared" si="28"/>
        <v>0</v>
      </c>
      <c r="I913" s="454">
        <f t="shared" si="29"/>
        <v>0</v>
      </c>
      <c r="J913" s="322">
        <v>0.3</v>
      </c>
    </row>
    <row r="914" hidden="1" spans="1:10">
      <c r="A914" s="384">
        <f>SUBTOTAL(3,$B$7:B914)</f>
        <v>20</v>
      </c>
      <c r="B914" s="356" t="s">
        <v>2006</v>
      </c>
      <c r="C914" s="356" t="s">
        <v>242</v>
      </c>
      <c r="D914" s="384" t="s">
        <v>230</v>
      </c>
      <c r="E914" s="453"/>
      <c r="F914" s="454">
        <v>0</v>
      </c>
      <c r="G914" s="454">
        <v>40.88</v>
      </c>
      <c r="H914" s="454">
        <f t="shared" si="28"/>
        <v>0</v>
      </c>
      <c r="I914" s="454">
        <f t="shared" si="29"/>
        <v>0</v>
      </c>
      <c r="J914" s="322">
        <v>0.3</v>
      </c>
    </row>
    <row r="915" hidden="1" spans="1:10">
      <c r="A915" s="384">
        <f>SUBTOTAL(3,$B$7:B915)</f>
        <v>20</v>
      </c>
      <c r="B915" s="356" t="s">
        <v>2007</v>
      </c>
      <c r="C915" s="356" t="s">
        <v>244</v>
      </c>
      <c r="D915" s="384" t="s">
        <v>230</v>
      </c>
      <c r="E915" s="453"/>
      <c r="F915" s="454">
        <v>0</v>
      </c>
      <c r="G915" s="454">
        <v>55</v>
      </c>
      <c r="H915" s="454">
        <f t="shared" si="28"/>
        <v>0</v>
      </c>
      <c r="I915" s="454">
        <f t="shared" si="29"/>
        <v>0</v>
      </c>
      <c r="J915" s="322">
        <v>0.3</v>
      </c>
    </row>
    <row r="916" hidden="1" spans="1:10">
      <c r="A916" s="384">
        <f>SUBTOTAL(3,$B$7:B916)</f>
        <v>20</v>
      </c>
      <c r="B916" s="356" t="s">
        <v>2008</v>
      </c>
      <c r="C916" s="356" t="s">
        <v>246</v>
      </c>
      <c r="D916" s="384" t="s">
        <v>230</v>
      </c>
      <c r="E916" s="453"/>
      <c r="F916" s="454">
        <v>0</v>
      </c>
      <c r="G916" s="454">
        <v>71.13</v>
      </c>
      <c r="H916" s="454">
        <f t="shared" si="28"/>
        <v>0</v>
      </c>
      <c r="I916" s="454">
        <f t="shared" si="29"/>
        <v>0</v>
      </c>
      <c r="J916" s="322">
        <v>0.3</v>
      </c>
    </row>
    <row r="917" hidden="1" spans="1:10">
      <c r="A917" s="384">
        <f>SUBTOTAL(3,$B$7:B917)</f>
        <v>20</v>
      </c>
      <c r="B917" s="356" t="s">
        <v>2009</v>
      </c>
      <c r="C917" s="356" t="s">
        <v>248</v>
      </c>
      <c r="D917" s="384" t="s">
        <v>230</v>
      </c>
      <c r="E917" s="453"/>
      <c r="F917" s="454">
        <v>0</v>
      </c>
      <c r="G917" s="454">
        <v>145.5</v>
      </c>
      <c r="H917" s="454">
        <f t="shared" si="28"/>
        <v>0</v>
      </c>
      <c r="I917" s="454">
        <f t="shared" si="29"/>
        <v>0</v>
      </c>
      <c r="J917" s="322">
        <v>0.3</v>
      </c>
    </row>
    <row r="918" hidden="1" spans="1:10">
      <c r="A918" s="384">
        <f>SUBTOTAL(3,$B$7:B918)</f>
        <v>20</v>
      </c>
      <c r="B918" s="356" t="s">
        <v>2010</v>
      </c>
      <c r="C918" s="356" t="s">
        <v>250</v>
      </c>
      <c r="D918" s="384" t="s">
        <v>230</v>
      </c>
      <c r="E918" s="453"/>
      <c r="F918" s="454">
        <v>6.55</v>
      </c>
      <c r="G918" s="454">
        <v>270.25</v>
      </c>
      <c r="H918" s="454">
        <f t="shared" si="28"/>
        <v>0</v>
      </c>
      <c r="I918" s="454">
        <f t="shared" si="29"/>
        <v>0</v>
      </c>
      <c r="J918" s="322">
        <v>0.3</v>
      </c>
    </row>
    <row r="919" hidden="1" spans="1:10">
      <c r="A919" s="384">
        <f>SUBTOTAL(3,$B$7:B919)</f>
        <v>20</v>
      </c>
      <c r="B919" s="356" t="s">
        <v>2011</v>
      </c>
      <c r="C919" s="356" t="s">
        <v>252</v>
      </c>
      <c r="D919" s="384" t="s">
        <v>230</v>
      </c>
      <c r="E919" s="453"/>
      <c r="F919" s="454">
        <v>38.2</v>
      </c>
      <c r="G919" s="454">
        <v>480.5</v>
      </c>
      <c r="H919" s="454">
        <f t="shared" si="28"/>
        <v>0</v>
      </c>
      <c r="I919" s="454">
        <f t="shared" si="29"/>
        <v>0</v>
      </c>
      <c r="J919" s="322">
        <v>0.3</v>
      </c>
    </row>
    <row r="920" hidden="1" spans="1:10">
      <c r="A920" s="384">
        <f>SUBTOTAL(3,$B$7:B920)</f>
        <v>20</v>
      </c>
      <c r="B920" s="356" t="s">
        <v>2012</v>
      </c>
      <c r="C920" s="356" t="s">
        <v>254</v>
      </c>
      <c r="D920" s="384" t="s">
        <v>255</v>
      </c>
      <c r="E920" s="453"/>
      <c r="F920" s="454">
        <v>0</v>
      </c>
      <c r="G920" s="454">
        <v>6</v>
      </c>
      <c r="H920" s="454">
        <f t="shared" si="28"/>
        <v>0</v>
      </c>
      <c r="I920" s="454">
        <f t="shared" si="29"/>
        <v>0</v>
      </c>
      <c r="J920" s="322">
        <v>0.3</v>
      </c>
    </row>
    <row r="921" hidden="1" spans="1:10">
      <c r="A921" s="384">
        <f>SUBTOTAL(3,$B$7:B921)</f>
        <v>20</v>
      </c>
      <c r="B921" s="356" t="s">
        <v>2013</v>
      </c>
      <c r="C921" s="356" t="s">
        <v>257</v>
      </c>
      <c r="D921" s="384" t="s">
        <v>230</v>
      </c>
      <c r="E921" s="453"/>
      <c r="F921" s="454">
        <v>0</v>
      </c>
      <c r="G921" s="454">
        <v>12</v>
      </c>
      <c r="H921" s="454">
        <f t="shared" si="28"/>
        <v>0</v>
      </c>
      <c r="I921" s="454">
        <f t="shared" si="29"/>
        <v>0</v>
      </c>
      <c r="J921" s="322">
        <v>0.3</v>
      </c>
    </row>
    <row r="922" hidden="1" spans="1:10">
      <c r="A922" s="384">
        <f>SUBTOTAL(3,$B$7:B922)</f>
        <v>20</v>
      </c>
      <c r="B922" s="356" t="s">
        <v>2014</v>
      </c>
      <c r="C922" s="356" t="s">
        <v>259</v>
      </c>
      <c r="D922" s="384" t="s">
        <v>260</v>
      </c>
      <c r="E922" s="453"/>
      <c r="F922" s="454">
        <v>5.88</v>
      </c>
      <c r="G922" s="454">
        <v>26.88</v>
      </c>
      <c r="H922" s="454">
        <f t="shared" si="28"/>
        <v>0</v>
      </c>
      <c r="I922" s="454">
        <f t="shared" si="29"/>
        <v>0</v>
      </c>
      <c r="J922" s="322">
        <v>1</v>
      </c>
    </row>
    <row r="923" hidden="1" spans="1:10">
      <c r="A923" s="384">
        <f>SUBTOTAL(3,$B$7:B923)</f>
        <v>20</v>
      </c>
      <c r="B923" s="356" t="s">
        <v>2015</v>
      </c>
      <c r="C923" s="356" t="s">
        <v>262</v>
      </c>
      <c r="D923" s="384" t="s">
        <v>260</v>
      </c>
      <c r="E923" s="453"/>
      <c r="F923" s="454">
        <v>8.2</v>
      </c>
      <c r="G923" s="454">
        <v>29.26</v>
      </c>
      <c r="H923" s="454">
        <f t="shared" si="28"/>
        <v>0</v>
      </c>
      <c r="I923" s="454">
        <f t="shared" si="29"/>
        <v>0</v>
      </c>
      <c r="J923" s="322">
        <v>1</v>
      </c>
    </row>
    <row r="924" hidden="1" spans="1:10">
      <c r="A924" s="384">
        <f>SUBTOTAL(3,$B$7:B924)</f>
        <v>20</v>
      </c>
      <c r="B924" s="356" t="s">
        <v>2016</v>
      </c>
      <c r="C924" s="356" t="s">
        <v>264</v>
      </c>
      <c r="D924" s="384" t="s">
        <v>260</v>
      </c>
      <c r="E924" s="453"/>
      <c r="F924" s="454">
        <v>10.42</v>
      </c>
      <c r="G924" s="454">
        <v>30.94</v>
      </c>
      <c r="H924" s="454">
        <f t="shared" si="28"/>
        <v>0</v>
      </c>
      <c r="I924" s="454">
        <f t="shared" si="29"/>
        <v>0</v>
      </c>
      <c r="J924" s="322">
        <v>1</v>
      </c>
    </row>
    <row r="925" hidden="1" spans="1:10">
      <c r="A925" s="384">
        <f>SUBTOTAL(3,$B$7:B925)</f>
        <v>20</v>
      </c>
      <c r="B925" s="356" t="s">
        <v>2017</v>
      </c>
      <c r="C925" s="356" t="s">
        <v>266</v>
      </c>
      <c r="D925" s="384" t="s">
        <v>260</v>
      </c>
      <c r="E925" s="453"/>
      <c r="F925" s="454">
        <v>12.63</v>
      </c>
      <c r="G925" s="454">
        <v>32.62</v>
      </c>
      <c r="H925" s="454">
        <f t="shared" si="28"/>
        <v>0</v>
      </c>
      <c r="I925" s="454">
        <f t="shared" si="29"/>
        <v>0</v>
      </c>
      <c r="J925" s="322">
        <v>1</v>
      </c>
    </row>
    <row r="926" hidden="1" spans="1:10">
      <c r="A926" s="384">
        <f>SUBTOTAL(3,$B$7:B926)</f>
        <v>20</v>
      </c>
      <c r="B926" s="356" t="s">
        <v>2018</v>
      </c>
      <c r="C926" s="356" t="s">
        <v>268</v>
      </c>
      <c r="D926" s="384" t="s">
        <v>260</v>
      </c>
      <c r="E926" s="453"/>
      <c r="F926" s="454">
        <v>14.85</v>
      </c>
      <c r="G926" s="454">
        <v>34.3</v>
      </c>
      <c r="H926" s="454">
        <f t="shared" si="28"/>
        <v>0</v>
      </c>
      <c r="I926" s="454">
        <f t="shared" si="29"/>
        <v>0</v>
      </c>
      <c r="J926" s="322">
        <v>1</v>
      </c>
    </row>
    <row r="927" hidden="1" spans="1:10">
      <c r="A927" s="384">
        <f>SUBTOTAL(3,$B$7:B927)</f>
        <v>20</v>
      </c>
      <c r="B927" s="356" t="s">
        <v>2019</v>
      </c>
      <c r="C927" s="356" t="s">
        <v>270</v>
      </c>
      <c r="D927" s="384" t="s">
        <v>260</v>
      </c>
      <c r="E927" s="453"/>
      <c r="F927" s="454">
        <v>18.18</v>
      </c>
      <c r="G927" s="454">
        <v>36.82</v>
      </c>
      <c r="H927" s="454">
        <f t="shared" si="28"/>
        <v>0</v>
      </c>
      <c r="I927" s="454">
        <f t="shared" si="29"/>
        <v>0</v>
      </c>
      <c r="J927" s="322">
        <v>1</v>
      </c>
    </row>
    <row r="928" hidden="1" spans="1:10">
      <c r="A928" s="384">
        <f>SUBTOTAL(3,$B$7:B928)</f>
        <v>20</v>
      </c>
      <c r="B928" s="356" t="s">
        <v>2020</v>
      </c>
      <c r="C928" s="356" t="s">
        <v>272</v>
      </c>
      <c r="D928" s="384" t="s">
        <v>260</v>
      </c>
      <c r="E928" s="453"/>
      <c r="F928" s="454">
        <v>7.44</v>
      </c>
      <c r="G928" s="454">
        <v>30.58</v>
      </c>
      <c r="H928" s="454">
        <f t="shared" si="28"/>
        <v>0</v>
      </c>
      <c r="I928" s="454">
        <f t="shared" si="29"/>
        <v>0</v>
      </c>
      <c r="J928" s="322">
        <v>1</v>
      </c>
    </row>
    <row r="929" hidden="1" spans="1:10">
      <c r="A929" s="384">
        <f>SUBTOTAL(3,$B$7:B929)</f>
        <v>20</v>
      </c>
      <c r="B929" s="356" t="s">
        <v>2021</v>
      </c>
      <c r="C929" s="356" t="s">
        <v>274</v>
      </c>
      <c r="D929" s="384" t="s">
        <v>260</v>
      </c>
      <c r="E929" s="453"/>
      <c r="F929" s="454">
        <v>10.05</v>
      </c>
      <c r="G929" s="454">
        <v>33.69</v>
      </c>
      <c r="H929" s="454">
        <f t="shared" si="28"/>
        <v>0</v>
      </c>
      <c r="I929" s="454">
        <f t="shared" si="29"/>
        <v>0</v>
      </c>
      <c r="J929" s="322">
        <v>1</v>
      </c>
    </row>
    <row r="930" hidden="1" spans="1:10">
      <c r="A930" s="384">
        <f>SUBTOTAL(3,$B$7:B930)</f>
        <v>20</v>
      </c>
      <c r="B930" s="356" t="s">
        <v>2022</v>
      </c>
      <c r="C930" s="356" t="s">
        <v>276</v>
      </c>
      <c r="D930" s="384" t="s">
        <v>260</v>
      </c>
      <c r="E930" s="453"/>
      <c r="F930" s="454">
        <v>12.76</v>
      </c>
      <c r="G930" s="454">
        <v>36.52</v>
      </c>
      <c r="H930" s="454">
        <f t="shared" si="28"/>
        <v>0</v>
      </c>
      <c r="I930" s="454">
        <f t="shared" si="29"/>
        <v>0</v>
      </c>
      <c r="J930" s="322">
        <v>1</v>
      </c>
    </row>
    <row r="931" hidden="1" spans="1:10">
      <c r="A931" s="384">
        <f>SUBTOTAL(3,$B$7:B931)</f>
        <v>20</v>
      </c>
      <c r="B931" s="356" t="s">
        <v>2023</v>
      </c>
      <c r="C931" s="356" t="s">
        <v>278</v>
      </c>
      <c r="D931" s="384" t="s">
        <v>260</v>
      </c>
      <c r="E931" s="453"/>
      <c r="F931" s="454">
        <v>15.5</v>
      </c>
      <c r="G931" s="454">
        <v>38.44</v>
      </c>
      <c r="H931" s="454">
        <f t="shared" si="28"/>
        <v>0</v>
      </c>
      <c r="I931" s="454">
        <f t="shared" si="29"/>
        <v>0</v>
      </c>
      <c r="J931" s="322">
        <v>1</v>
      </c>
    </row>
    <row r="932" hidden="1" spans="1:10">
      <c r="A932" s="384">
        <f>SUBTOTAL(3,$B$7:B932)</f>
        <v>20</v>
      </c>
      <c r="B932" s="356" t="s">
        <v>2024</v>
      </c>
      <c r="C932" s="356" t="s">
        <v>280</v>
      </c>
      <c r="D932" s="384" t="s">
        <v>260</v>
      </c>
      <c r="E932" s="453"/>
      <c r="F932" s="454">
        <v>17.88</v>
      </c>
      <c r="G932" s="454">
        <v>41.25</v>
      </c>
      <c r="H932" s="454">
        <f t="shared" si="28"/>
        <v>0</v>
      </c>
      <c r="I932" s="454">
        <f t="shared" si="29"/>
        <v>0</v>
      </c>
      <c r="J932" s="322">
        <v>1</v>
      </c>
    </row>
    <row r="933" hidden="1" spans="1:10">
      <c r="A933" s="384">
        <f>SUBTOTAL(3,$B$7:B933)</f>
        <v>20</v>
      </c>
      <c r="B933" s="356" t="s">
        <v>2025</v>
      </c>
      <c r="C933" s="356" t="s">
        <v>282</v>
      </c>
      <c r="D933" s="384" t="s">
        <v>260</v>
      </c>
      <c r="E933" s="453"/>
      <c r="F933" s="454">
        <v>22.1</v>
      </c>
      <c r="G933" s="454">
        <v>45</v>
      </c>
      <c r="H933" s="454">
        <f t="shared" si="28"/>
        <v>0</v>
      </c>
      <c r="I933" s="454">
        <f t="shared" si="29"/>
        <v>0</v>
      </c>
      <c r="J933" s="322">
        <v>1</v>
      </c>
    </row>
    <row r="934" hidden="1" spans="1:10">
      <c r="A934" s="384">
        <f>SUBTOTAL(3,$B$7:B934)</f>
        <v>20</v>
      </c>
      <c r="B934" s="356" t="s">
        <v>2026</v>
      </c>
      <c r="C934" s="356" t="s">
        <v>284</v>
      </c>
      <c r="D934" s="384" t="s">
        <v>260</v>
      </c>
      <c r="E934" s="453"/>
      <c r="F934" s="454">
        <v>9.05</v>
      </c>
      <c r="G934" s="454">
        <v>40.22</v>
      </c>
      <c r="H934" s="454">
        <f t="shared" si="28"/>
        <v>0</v>
      </c>
      <c r="I934" s="454">
        <f t="shared" si="29"/>
        <v>0</v>
      </c>
      <c r="J934" s="322">
        <v>1</v>
      </c>
    </row>
    <row r="935" hidden="1" spans="1:10">
      <c r="A935" s="384">
        <f>SUBTOTAL(3,$B$7:B935)</f>
        <v>20</v>
      </c>
      <c r="B935" s="356" t="s">
        <v>2027</v>
      </c>
      <c r="C935" s="356" t="s">
        <v>286</v>
      </c>
      <c r="D935" s="384" t="s">
        <v>260</v>
      </c>
      <c r="E935" s="453"/>
      <c r="F935" s="454">
        <v>12.55</v>
      </c>
      <c r="G935" s="454">
        <v>43.54</v>
      </c>
      <c r="H935" s="454">
        <f t="shared" si="28"/>
        <v>0</v>
      </c>
      <c r="I935" s="454">
        <f t="shared" si="29"/>
        <v>0</v>
      </c>
      <c r="J935" s="322">
        <v>1</v>
      </c>
    </row>
    <row r="936" hidden="1" spans="1:10">
      <c r="A936" s="384">
        <f>SUBTOTAL(3,$B$7:B936)</f>
        <v>20</v>
      </c>
      <c r="B936" s="356" t="s">
        <v>2028</v>
      </c>
      <c r="C936" s="356" t="s">
        <v>288</v>
      </c>
      <c r="D936" s="384" t="s">
        <v>260</v>
      </c>
      <c r="E936" s="453"/>
      <c r="F936" s="454">
        <v>15.86</v>
      </c>
      <c r="G936" s="454">
        <v>47.1</v>
      </c>
      <c r="H936" s="454">
        <f t="shared" si="28"/>
        <v>0</v>
      </c>
      <c r="I936" s="454">
        <f t="shared" si="29"/>
        <v>0</v>
      </c>
      <c r="J936" s="322">
        <v>1</v>
      </c>
    </row>
    <row r="937" hidden="1" spans="1:10">
      <c r="A937" s="384">
        <f>SUBTOTAL(3,$B$7:B937)</f>
        <v>20</v>
      </c>
      <c r="B937" s="356" t="s">
        <v>2029</v>
      </c>
      <c r="C937" s="356" t="s">
        <v>290</v>
      </c>
      <c r="D937" s="384" t="s">
        <v>260</v>
      </c>
      <c r="E937" s="453"/>
      <c r="F937" s="454">
        <v>19.2</v>
      </c>
      <c r="G937" s="454">
        <v>50.14</v>
      </c>
      <c r="H937" s="454">
        <f t="shared" si="28"/>
        <v>0</v>
      </c>
      <c r="I937" s="454">
        <f t="shared" si="29"/>
        <v>0</v>
      </c>
      <c r="J937" s="322">
        <v>1</v>
      </c>
    </row>
    <row r="938" hidden="1" spans="1:10">
      <c r="A938" s="384">
        <f>SUBTOTAL(3,$B$7:B938)</f>
        <v>20</v>
      </c>
      <c r="B938" s="356" t="s">
        <v>2030</v>
      </c>
      <c r="C938" s="356" t="s">
        <v>292</v>
      </c>
      <c r="D938" s="384" t="s">
        <v>260</v>
      </c>
      <c r="E938" s="453"/>
      <c r="F938" s="454">
        <v>22.53</v>
      </c>
      <c r="G938" s="454">
        <v>53.13</v>
      </c>
      <c r="H938" s="454">
        <f t="shared" si="28"/>
        <v>0</v>
      </c>
      <c r="I938" s="454">
        <f t="shared" si="29"/>
        <v>0</v>
      </c>
      <c r="J938" s="322">
        <v>1</v>
      </c>
    </row>
    <row r="939" hidden="1" spans="1:10">
      <c r="A939" s="384">
        <f>SUBTOTAL(3,$B$7:B939)</f>
        <v>20</v>
      </c>
      <c r="B939" s="356" t="s">
        <v>2031</v>
      </c>
      <c r="C939" s="356" t="s">
        <v>294</v>
      </c>
      <c r="D939" s="384" t="s">
        <v>260</v>
      </c>
      <c r="E939" s="453"/>
      <c r="F939" s="454">
        <v>27.5</v>
      </c>
      <c r="G939" s="454">
        <v>57.46</v>
      </c>
      <c r="H939" s="454">
        <f t="shared" si="28"/>
        <v>0</v>
      </c>
      <c r="I939" s="454">
        <f t="shared" si="29"/>
        <v>0</v>
      </c>
      <c r="J939" s="322">
        <v>1</v>
      </c>
    </row>
    <row r="940" hidden="1" spans="1:10">
      <c r="A940" s="384">
        <f>SUBTOTAL(3,$B$7:B940)</f>
        <v>20</v>
      </c>
      <c r="B940" s="356" t="s">
        <v>2032</v>
      </c>
      <c r="C940" s="356" t="s">
        <v>296</v>
      </c>
      <c r="D940" s="384" t="s">
        <v>260</v>
      </c>
      <c r="E940" s="453"/>
      <c r="F940" s="454">
        <v>8.35</v>
      </c>
      <c r="G940" s="454">
        <v>22.84</v>
      </c>
      <c r="H940" s="454">
        <f t="shared" si="28"/>
        <v>0</v>
      </c>
      <c r="I940" s="454">
        <f t="shared" si="29"/>
        <v>0</v>
      </c>
      <c r="J940" s="322">
        <v>1</v>
      </c>
    </row>
    <row r="941" hidden="1" spans="1:10">
      <c r="A941" s="384">
        <f>SUBTOTAL(3,$B$7:B941)</f>
        <v>20</v>
      </c>
      <c r="B941" s="356" t="s">
        <v>2033</v>
      </c>
      <c r="C941" s="356" t="s">
        <v>298</v>
      </c>
      <c r="D941" s="384" t="s">
        <v>260</v>
      </c>
      <c r="E941" s="453"/>
      <c r="F941" s="454">
        <v>9.49</v>
      </c>
      <c r="G941" s="454">
        <v>25.91</v>
      </c>
      <c r="H941" s="454">
        <f t="shared" si="28"/>
        <v>0</v>
      </c>
      <c r="I941" s="454">
        <f t="shared" si="29"/>
        <v>0</v>
      </c>
      <c r="J941" s="322">
        <v>1</v>
      </c>
    </row>
    <row r="942" hidden="1" spans="1:10">
      <c r="A942" s="384">
        <f>SUBTOTAL(3,$B$7:B942)</f>
        <v>20</v>
      </c>
      <c r="B942" s="356" t="s">
        <v>2034</v>
      </c>
      <c r="C942" s="356" t="s">
        <v>300</v>
      </c>
      <c r="D942" s="384" t="s">
        <v>260</v>
      </c>
      <c r="E942" s="453"/>
      <c r="F942" s="454">
        <v>11.08</v>
      </c>
      <c r="G942" s="454">
        <v>30.23</v>
      </c>
      <c r="H942" s="454">
        <f t="shared" si="28"/>
        <v>0</v>
      </c>
      <c r="I942" s="454">
        <f t="shared" si="29"/>
        <v>0</v>
      </c>
      <c r="J942" s="322">
        <v>1</v>
      </c>
    </row>
    <row r="943" hidden="1" spans="1:10">
      <c r="A943" s="384">
        <f>SUBTOTAL(3,$B$7:B943)</f>
        <v>20</v>
      </c>
      <c r="B943" s="356" t="s">
        <v>2035</v>
      </c>
      <c r="C943" s="356" t="s">
        <v>302</v>
      </c>
      <c r="D943" s="384" t="s">
        <v>260</v>
      </c>
      <c r="E943" s="453"/>
      <c r="F943" s="454">
        <v>13.51</v>
      </c>
      <c r="G943" s="454">
        <v>36.76</v>
      </c>
      <c r="H943" s="454">
        <f t="shared" si="28"/>
        <v>0</v>
      </c>
      <c r="I943" s="454">
        <f t="shared" si="29"/>
        <v>0</v>
      </c>
      <c r="J943" s="322">
        <v>1</v>
      </c>
    </row>
    <row r="944" hidden="1" spans="1:10">
      <c r="A944" s="384">
        <f>SUBTOTAL(3,$B$7:B944)</f>
        <v>20</v>
      </c>
      <c r="B944" s="356" t="s">
        <v>2036</v>
      </c>
      <c r="C944" s="356" t="s">
        <v>304</v>
      </c>
      <c r="D944" s="384" t="s">
        <v>305</v>
      </c>
      <c r="E944" s="453"/>
      <c r="F944" s="454">
        <v>6.4</v>
      </c>
      <c r="G944" s="454">
        <v>6.14</v>
      </c>
      <c r="H944" s="454">
        <f t="shared" si="28"/>
        <v>0</v>
      </c>
      <c r="I944" s="454">
        <f t="shared" si="29"/>
        <v>0</v>
      </c>
      <c r="J944" s="322">
        <v>0.3</v>
      </c>
    </row>
    <row r="945" hidden="1" spans="1:10">
      <c r="A945" s="384">
        <f>SUBTOTAL(3,$B$7:B945)</f>
        <v>20</v>
      </c>
      <c r="B945" s="356" t="s">
        <v>2037</v>
      </c>
      <c r="C945" s="356" t="s">
        <v>307</v>
      </c>
      <c r="D945" s="384" t="s">
        <v>305</v>
      </c>
      <c r="E945" s="453"/>
      <c r="F945" s="454">
        <v>8.67</v>
      </c>
      <c r="G945" s="454">
        <v>8.33</v>
      </c>
      <c r="H945" s="454">
        <f t="shared" si="28"/>
        <v>0</v>
      </c>
      <c r="I945" s="454">
        <f t="shared" si="29"/>
        <v>0</v>
      </c>
      <c r="J945" s="322">
        <v>0.3</v>
      </c>
    </row>
    <row r="946" hidden="1" spans="1:10">
      <c r="A946" s="384">
        <f>SUBTOTAL(3,$B$7:B946)</f>
        <v>20</v>
      </c>
      <c r="B946" s="356" t="s">
        <v>2038</v>
      </c>
      <c r="C946" s="356" t="s">
        <v>309</v>
      </c>
      <c r="D946" s="384" t="s">
        <v>305</v>
      </c>
      <c r="E946" s="453"/>
      <c r="F946" s="454">
        <v>5.12</v>
      </c>
      <c r="G946" s="454">
        <v>4.91</v>
      </c>
      <c r="H946" s="454">
        <f t="shared" si="28"/>
        <v>0</v>
      </c>
      <c r="I946" s="454">
        <f t="shared" si="29"/>
        <v>0</v>
      </c>
      <c r="J946" s="322">
        <v>0.3</v>
      </c>
    </row>
    <row r="947" hidden="1" spans="1:10">
      <c r="A947" s="384">
        <f>SUBTOTAL(3,$B$7:B947)</f>
        <v>20</v>
      </c>
      <c r="B947" s="356" t="s">
        <v>2039</v>
      </c>
      <c r="C947" s="356" t="s">
        <v>311</v>
      </c>
      <c r="D947" s="384" t="s">
        <v>305</v>
      </c>
      <c r="E947" s="453"/>
      <c r="F947" s="454">
        <v>6.94</v>
      </c>
      <c r="G947" s="454">
        <v>6.66</v>
      </c>
      <c r="H947" s="454">
        <f t="shared" si="28"/>
        <v>0</v>
      </c>
      <c r="I947" s="454">
        <f t="shared" si="29"/>
        <v>0</v>
      </c>
      <c r="J947" s="322">
        <v>0.3</v>
      </c>
    </row>
    <row r="948" hidden="1" spans="1:10">
      <c r="A948" s="384">
        <f>SUBTOTAL(3,$B$7:B948)</f>
        <v>20</v>
      </c>
      <c r="B948" s="356" t="s">
        <v>2040</v>
      </c>
      <c r="C948" s="356" t="s">
        <v>313</v>
      </c>
      <c r="D948" s="384" t="s">
        <v>305</v>
      </c>
      <c r="E948" s="453"/>
      <c r="F948" s="454">
        <v>1</v>
      </c>
      <c r="G948" s="454">
        <v>2</v>
      </c>
      <c r="H948" s="454">
        <f t="shared" si="28"/>
        <v>0</v>
      </c>
      <c r="I948" s="454">
        <f t="shared" si="29"/>
        <v>0</v>
      </c>
      <c r="J948" s="322">
        <v>0.3</v>
      </c>
    </row>
    <row r="949" hidden="1" spans="1:10">
      <c r="A949" s="384">
        <f>SUBTOTAL(3,$B$7:B949)</f>
        <v>20</v>
      </c>
      <c r="B949" s="356" t="s">
        <v>2041</v>
      </c>
      <c r="C949" s="356" t="s">
        <v>315</v>
      </c>
      <c r="D949" s="384" t="s">
        <v>316</v>
      </c>
      <c r="E949" s="453"/>
      <c r="F949" s="454">
        <v>4.1</v>
      </c>
      <c r="G949" s="454">
        <v>15.73</v>
      </c>
      <c r="H949" s="454">
        <f t="shared" si="28"/>
        <v>0</v>
      </c>
      <c r="I949" s="454">
        <f t="shared" si="29"/>
        <v>0</v>
      </c>
      <c r="J949" s="322">
        <v>0.3</v>
      </c>
    </row>
    <row r="950" hidden="1" spans="1:10">
      <c r="A950" s="384">
        <f>SUBTOTAL(3,$B$7:B950)</f>
        <v>20</v>
      </c>
      <c r="B950" s="356" t="s">
        <v>2042</v>
      </c>
      <c r="C950" s="356" t="s">
        <v>318</v>
      </c>
      <c r="D950" s="384" t="s">
        <v>316</v>
      </c>
      <c r="E950" s="453"/>
      <c r="F950" s="454">
        <v>7.5</v>
      </c>
      <c r="G950" s="454">
        <v>29.41</v>
      </c>
      <c r="H950" s="454">
        <f t="shared" si="28"/>
        <v>0</v>
      </c>
      <c r="I950" s="454">
        <f t="shared" si="29"/>
        <v>0</v>
      </c>
      <c r="J950" s="322">
        <v>0.3</v>
      </c>
    </row>
    <row r="951" hidden="1" spans="1:10">
      <c r="A951" s="384">
        <f>SUBTOTAL(3,$B$7:B951)</f>
        <v>20</v>
      </c>
      <c r="B951" s="356" t="s">
        <v>2043</v>
      </c>
      <c r="C951" s="356" t="s">
        <v>320</v>
      </c>
      <c r="D951" s="384" t="s">
        <v>316</v>
      </c>
      <c r="E951" s="453"/>
      <c r="F951" s="454">
        <v>11.65</v>
      </c>
      <c r="G951" s="454">
        <v>45.4</v>
      </c>
      <c r="H951" s="454">
        <f t="shared" ref="H951:H1014" si="30">E951*F951*J951</f>
        <v>0</v>
      </c>
      <c r="I951" s="454">
        <f t="shared" ref="I951:I1014" si="31">E951*G951*J951</f>
        <v>0</v>
      </c>
      <c r="J951" s="322">
        <v>0.3</v>
      </c>
    </row>
    <row r="952" hidden="1" spans="1:10">
      <c r="A952" s="384">
        <f>SUBTOTAL(3,$B$7:B952)</f>
        <v>20</v>
      </c>
      <c r="B952" s="356" t="s">
        <v>2044</v>
      </c>
      <c r="C952" s="356" t="s">
        <v>322</v>
      </c>
      <c r="D952" s="384" t="s">
        <v>316</v>
      </c>
      <c r="E952" s="453"/>
      <c r="F952" s="454">
        <v>15.05</v>
      </c>
      <c r="G952" s="454">
        <v>58.5</v>
      </c>
      <c r="H952" s="454">
        <f t="shared" si="30"/>
        <v>0</v>
      </c>
      <c r="I952" s="454">
        <f t="shared" si="31"/>
        <v>0</v>
      </c>
      <c r="J952" s="322">
        <v>0.3</v>
      </c>
    </row>
    <row r="953" hidden="1" spans="1:10">
      <c r="A953" s="384">
        <f>SUBTOTAL(3,$B$7:B953)</f>
        <v>20</v>
      </c>
      <c r="B953" s="356" t="s">
        <v>2045</v>
      </c>
      <c r="C953" s="356" t="s">
        <v>324</v>
      </c>
      <c r="D953" s="384" t="s">
        <v>316</v>
      </c>
      <c r="E953" s="453"/>
      <c r="F953" s="454">
        <v>19.22</v>
      </c>
      <c r="G953" s="454">
        <v>71.6</v>
      </c>
      <c r="H953" s="454">
        <f t="shared" si="30"/>
        <v>0</v>
      </c>
      <c r="I953" s="454">
        <f t="shared" si="31"/>
        <v>0</v>
      </c>
      <c r="J953" s="322">
        <v>0.3</v>
      </c>
    </row>
    <row r="954" hidden="1" spans="1:10">
      <c r="A954" s="384">
        <f>SUBTOTAL(3,$B$7:B954)</f>
        <v>20</v>
      </c>
      <c r="B954" s="356" t="s">
        <v>2046</v>
      </c>
      <c r="C954" s="356" t="s">
        <v>326</v>
      </c>
      <c r="D954" s="384" t="s">
        <v>316</v>
      </c>
      <c r="E954" s="453"/>
      <c r="F954" s="454">
        <v>22.6</v>
      </c>
      <c r="G954" s="454">
        <v>84.8</v>
      </c>
      <c r="H954" s="454">
        <f t="shared" si="30"/>
        <v>0</v>
      </c>
      <c r="I954" s="454">
        <f t="shared" si="31"/>
        <v>0</v>
      </c>
      <c r="J954" s="322">
        <v>0.3</v>
      </c>
    </row>
    <row r="955" hidden="1" spans="1:10">
      <c r="A955" s="384">
        <f>SUBTOTAL(3,$B$7:B955)</f>
        <v>20</v>
      </c>
      <c r="B955" s="356" t="s">
        <v>2047</v>
      </c>
      <c r="C955" s="356" t="s">
        <v>328</v>
      </c>
      <c r="D955" s="384" t="s">
        <v>316</v>
      </c>
      <c r="E955" s="453"/>
      <c r="F955" s="454">
        <v>25.6</v>
      </c>
      <c r="G955" s="454">
        <v>99.5</v>
      </c>
      <c r="H955" s="454">
        <f t="shared" si="30"/>
        <v>0</v>
      </c>
      <c r="I955" s="454">
        <f t="shared" si="31"/>
        <v>0</v>
      </c>
      <c r="J955" s="322">
        <v>0.3</v>
      </c>
    </row>
    <row r="956" hidden="1" spans="1:10">
      <c r="A956" s="384">
        <f>SUBTOTAL(3,$B$7:B956)</f>
        <v>20</v>
      </c>
      <c r="B956" s="356" t="s">
        <v>2048</v>
      </c>
      <c r="C956" s="356" t="s">
        <v>330</v>
      </c>
      <c r="D956" s="384" t="s">
        <v>316</v>
      </c>
      <c r="E956" s="453"/>
      <c r="F956" s="454">
        <v>29.1</v>
      </c>
      <c r="G956" s="454">
        <v>112.45</v>
      </c>
      <c r="H956" s="454">
        <f t="shared" si="30"/>
        <v>0</v>
      </c>
      <c r="I956" s="454">
        <f t="shared" si="31"/>
        <v>0</v>
      </c>
      <c r="J956" s="322">
        <v>0.3</v>
      </c>
    </row>
    <row r="957" hidden="1" spans="1:10">
      <c r="A957" s="384">
        <f>SUBTOTAL(3,$B$7:B957)</f>
        <v>20</v>
      </c>
      <c r="B957" s="356" t="s">
        <v>2049</v>
      </c>
      <c r="C957" s="356" t="s">
        <v>332</v>
      </c>
      <c r="D957" s="384" t="s">
        <v>316</v>
      </c>
      <c r="E957" s="453"/>
      <c r="F957" s="454">
        <v>33.1</v>
      </c>
      <c r="G957" s="454">
        <v>128.2</v>
      </c>
      <c r="H957" s="454">
        <f t="shared" si="30"/>
        <v>0</v>
      </c>
      <c r="I957" s="454">
        <f t="shared" si="31"/>
        <v>0</v>
      </c>
      <c r="J957" s="322">
        <v>0.3</v>
      </c>
    </row>
    <row r="958" hidden="1" spans="1:10">
      <c r="A958" s="384">
        <f>SUBTOTAL(3,$B$7:B958)</f>
        <v>20</v>
      </c>
      <c r="B958" s="356" t="s">
        <v>2050</v>
      </c>
      <c r="C958" s="356" t="s">
        <v>334</v>
      </c>
      <c r="D958" s="384" t="s">
        <v>316</v>
      </c>
      <c r="E958" s="453"/>
      <c r="F958" s="454">
        <v>36.5</v>
      </c>
      <c r="G958" s="454">
        <v>141</v>
      </c>
      <c r="H958" s="454">
        <f t="shared" si="30"/>
        <v>0</v>
      </c>
      <c r="I958" s="454">
        <f t="shared" si="31"/>
        <v>0</v>
      </c>
      <c r="J958" s="322">
        <v>0.3</v>
      </c>
    </row>
    <row r="959" hidden="1" spans="1:10">
      <c r="A959" s="384">
        <f>SUBTOTAL(3,$B$7:B959)</f>
        <v>20</v>
      </c>
      <c r="B959" s="356" t="s">
        <v>2051</v>
      </c>
      <c r="C959" s="356" t="s">
        <v>336</v>
      </c>
      <c r="D959" s="384" t="s">
        <v>316</v>
      </c>
      <c r="E959" s="453"/>
      <c r="F959" s="454">
        <v>39.8</v>
      </c>
      <c r="G959" s="454">
        <v>154.05</v>
      </c>
      <c r="H959" s="454">
        <f t="shared" si="30"/>
        <v>0</v>
      </c>
      <c r="I959" s="454">
        <f t="shared" si="31"/>
        <v>0</v>
      </c>
      <c r="J959" s="322">
        <v>0.3</v>
      </c>
    </row>
    <row r="960" hidden="1" spans="1:10">
      <c r="A960" s="384">
        <f>SUBTOTAL(3,$B$7:B960)</f>
        <v>20</v>
      </c>
      <c r="B960" s="356" t="s">
        <v>2052</v>
      </c>
      <c r="C960" s="356" t="s">
        <v>338</v>
      </c>
      <c r="D960" s="384" t="s">
        <v>316</v>
      </c>
      <c r="E960" s="453"/>
      <c r="F960" s="454">
        <v>43.2</v>
      </c>
      <c r="G960" s="454">
        <v>167</v>
      </c>
      <c r="H960" s="454">
        <f t="shared" si="30"/>
        <v>0</v>
      </c>
      <c r="I960" s="454">
        <f t="shared" si="31"/>
        <v>0</v>
      </c>
      <c r="J960" s="322">
        <v>0.3</v>
      </c>
    </row>
    <row r="961" hidden="1" spans="1:10">
      <c r="A961" s="384">
        <f>SUBTOTAL(3,$B$7:B961)</f>
        <v>20</v>
      </c>
      <c r="B961" s="356" t="s">
        <v>2053</v>
      </c>
      <c r="C961" s="356" t="s">
        <v>340</v>
      </c>
      <c r="D961" s="384" t="s">
        <v>316</v>
      </c>
      <c r="E961" s="453"/>
      <c r="F961" s="454">
        <v>47.3</v>
      </c>
      <c r="G961" s="454">
        <v>182.8</v>
      </c>
      <c r="H961" s="454">
        <f t="shared" si="30"/>
        <v>0</v>
      </c>
      <c r="I961" s="454">
        <f t="shared" si="31"/>
        <v>0</v>
      </c>
      <c r="J961" s="322">
        <v>0.3</v>
      </c>
    </row>
    <row r="962" hidden="1" spans="1:10">
      <c r="A962" s="384">
        <f>SUBTOTAL(3,$B$7:B962)</f>
        <v>20</v>
      </c>
      <c r="B962" s="356" t="s">
        <v>2054</v>
      </c>
      <c r="C962" s="356" t="s">
        <v>342</v>
      </c>
      <c r="D962" s="384" t="s">
        <v>316</v>
      </c>
      <c r="E962" s="453"/>
      <c r="F962" s="454">
        <v>50.6</v>
      </c>
      <c r="G962" s="454">
        <v>195.5</v>
      </c>
      <c r="H962" s="454">
        <f t="shared" si="30"/>
        <v>0</v>
      </c>
      <c r="I962" s="454">
        <f t="shared" si="31"/>
        <v>0</v>
      </c>
      <c r="J962" s="322">
        <v>0.3</v>
      </c>
    </row>
    <row r="963" hidden="1" spans="1:10">
      <c r="A963" s="384">
        <f>SUBTOTAL(3,$B$7:B963)</f>
        <v>20</v>
      </c>
      <c r="B963" s="356" t="s">
        <v>2055</v>
      </c>
      <c r="C963" s="356" t="s">
        <v>344</v>
      </c>
      <c r="D963" s="384" t="s">
        <v>316</v>
      </c>
      <c r="E963" s="453"/>
      <c r="F963" s="454">
        <v>54</v>
      </c>
      <c r="G963" s="454">
        <v>208.65</v>
      </c>
      <c r="H963" s="454">
        <f t="shared" si="30"/>
        <v>0</v>
      </c>
      <c r="I963" s="454">
        <f t="shared" si="31"/>
        <v>0</v>
      </c>
      <c r="J963" s="322">
        <v>0.3</v>
      </c>
    </row>
    <row r="964" hidden="1" spans="1:10">
      <c r="A964" s="384">
        <f>SUBTOTAL(3,$B$7:B964)</f>
        <v>20</v>
      </c>
      <c r="B964" s="356" t="s">
        <v>2056</v>
      </c>
      <c r="C964" s="356" t="s">
        <v>346</v>
      </c>
      <c r="D964" s="384" t="s">
        <v>316</v>
      </c>
      <c r="E964" s="453"/>
      <c r="F964" s="454">
        <v>57.4</v>
      </c>
      <c r="G964" s="454">
        <v>221.6</v>
      </c>
      <c r="H964" s="454">
        <f t="shared" si="30"/>
        <v>0</v>
      </c>
      <c r="I964" s="454">
        <f t="shared" si="31"/>
        <v>0</v>
      </c>
      <c r="J964" s="322">
        <v>0.3</v>
      </c>
    </row>
    <row r="965" hidden="1" spans="1:10">
      <c r="A965" s="384">
        <f>SUBTOTAL(3,$B$7:B965)</f>
        <v>20</v>
      </c>
      <c r="B965" s="356" t="s">
        <v>2057</v>
      </c>
      <c r="C965" s="356" t="s">
        <v>348</v>
      </c>
      <c r="D965" s="384" t="s">
        <v>316</v>
      </c>
      <c r="E965" s="453"/>
      <c r="F965" s="454">
        <v>4.8</v>
      </c>
      <c r="G965" s="454">
        <v>18.5</v>
      </c>
      <c r="H965" s="454">
        <f t="shared" si="30"/>
        <v>0</v>
      </c>
      <c r="I965" s="454">
        <f t="shared" si="31"/>
        <v>0</v>
      </c>
      <c r="J965" s="322">
        <v>0.3</v>
      </c>
    </row>
    <row r="966" hidden="1" spans="1:10">
      <c r="A966" s="384">
        <f>SUBTOTAL(3,$B$7:B966)</f>
        <v>20</v>
      </c>
      <c r="B966" s="356" t="s">
        <v>2058</v>
      </c>
      <c r="C966" s="356" t="s">
        <v>350</v>
      </c>
      <c r="D966" s="384" t="s">
        <v>316</v>
      </c>
      <c r="E966" s="453"/>
      <c r="F966" s="454">
        <v>8.8</v>
      </c>
      <c r="G966" s="454">
        <v>34.6</v>
      </c>
      <c r="H966" s="454">
        <f t="shared" si="30"/>
        <v>0</v>
      </c>
      <c r="I966" s="454">
        <f t="shared" si="31"/>
        <v>0</v>
      </c>
      <c r="J966" s="322">
        <v>0.3</v>
      </c>
    </row>
    <row r="967" hidden="1" spans="1:10">
      <c r="A967" s="384">
        <f>SUBTOTAL(3,$B$7:B967)</f>
        <v>20</v>
      </c>
      <c r="B967" s="356" t="s">
        <v>2059</v>
      </c>
      <c r="C967" s="356" t="s">
        <v>352</v>
      </c>
      <c r="D967" s="384" t="s">
        <v>316</v>
      </c>
      <c r="E967" s="453"/>
      <c r="F967" s="454">
        <v>13.7</v>
      </c>
      <c r="G967" s="454">
        <v>53.4</v>
      </c>
      <c r="H967" s="454">
        <f t="shared" si="30"/>
        <v>0</v>
      </c>
      <c r="I967" s="454">
        <f t="shared" si="31"/>
        <v>0</v>
      </c>
      <c r="J967" s="322">
        <v>0.3</v>
      </c>
    </row>
    <row r="968" hidden="1" spans="1:10">
      <c r="A968" s="384">
        <f>SUBTOTAL(3,$B$7:B968)</f>
        <v>20</v>
      </c>
      <c r="B968" s="356" t="s">
        <v>2060</v>
      </c>
      <c r="C968" s="356" t="s">
        <v>354</v>
      </c>
      <c r="D968" s="384" t="s">
        <v>316</v>
      </c>
      <c r="E968" s="453"/>
      <c r="F968" s="454">
        <v>17.7</v>
      </c>
      <c r="G968" s="454">
        <v>68.9</v>
      </c>
      <c r="H968" s="454">
        <f t="shared" si="30"/>
        <v>0</v>
      </c>
      <c r="I968" s="454">
        <f t="shared" si="31"/>
        <v>0</v>
      </c>
      <c r="J968" s="322">
        <v>0.3</v>
      </c>
    </row>
    <row r="969" hidden="1" spans="1:10">
      <c r="A969" s="384">
        <f>SUBTOTAL(3,$B$7:B969)</f>
        <v>20</v>
      </c>
      <c r="B969" s="356" t="s">
        <v>2061</v>
      </c>
      <c r="C969" s="356" t="s">
        <v>356</v>
      </c>
      <c r="D969" s="384" t="s">
        <v>316</v>
      </c>
      <c r="E969" s="453"/>
      <c r="F969" s="454">
        <v>22.4</v>
      </c>
      <c r="G969" s="454">
        <v>84.1</v>
      </c>
      <c r="H969" s="454">
        <f t="shared" si="30"/>
        <v>0</v>
      </c>
      <c r="I969" s="454">
        <f t="shared" si="31"/>
        <v>0</v>
      </c>
      <c r="J969" s="322">
        <v>0.3</v>
      </c>
    </row>
    <row r="970" hidden="1" spans="1:10">
      <c r="A970" s="384">
        <f>SUBTOTAL(3,$B$7:B970)</f>
        <v>20</v>
      </c>
      <c r="B970" s="356" t="s">
        <v>2062</v>
      </c>
      <c r="C970" s="356" t="s">
        <v>358</v>
      </c>
      <c r="D970" s="384" t="s">
        <v>316</v>
      </c>
      <c r="E970" s="453"/>
      <c r="F970" s="454">
        <v>26.6</v>
      </c>
      <c r="G970" s="454">
        <v>103.3</v>
      </c>
      <c r="H970" s="454">
        <f t="shared" si="30"/>
        <v>0</v>
      </c>
      <c r="I970" s="454">
        <f t="shared" si="31"/>
        <v>0</v>
      </c>
      <c r="J970" s="322">
        <v>0.3</v>
      </c>
    </row>
    <row r="971" hidden="1" spans="1:10">
      <c r="A971" s="384">
        <f>SUBTOTAL(3,$B$7:B971)</f>
        <v>20</v>
      </c>
      <c r="B971" s="356" t="s">
        <v>2063</v>
      </c>
      <c r="C971" s="356" t="s">
        <v>360</v>
      </c>
      <c r="D971" s="384" t="s">
        <v>316</v>
      </c>
      <c r="E971" s="453"/>
      <c r="F971" s="454">
        <v>30.3</v>
      </c>
      <c r="G971" s="454">
        <v>114.35</v>
      </c>
      <c r="H971" s="454">
        <f t="shared" si="30"/>
        <v>0</v>
      </c>
      <c r="I971" s="454">
        <f t="shared" si="31"/>
        <v>0</v>
      </c>
      <c r="J971" s="322">
        <v>0.3</v>
      </c>
    </row>
    <row r="972" hidden="1" spans="1:10">
      <c r="A972" s="384">
        <f>SUBTOTAL(3,$B$7:B972)</f>
        <v>20</v>
      </c>
      <c r="B972" s="356" t="s">
        <v>2064</v>
      </c>
      <c r="C972" s="356" t="s">
        <v>362</v>
      </c>
      <c r="D972" s="384" t="s">
        <v>316</v>
      </c>
      <c r="E972" s="453"/>
      <c r="F972" s="454">
        <v>34.6</v>
      </c>
      <c r="G972" s="454">
        <v>133.9</v>
      </c>
      <c r="H972" s="454">
        <f t="shared" si="30"/>
        <v>0</v>
      </c>
      <c r="I972" s="454">
        <f t="shared" si="31"/>
        <v>0</v>
      </c>
      <c r="J972" s="322">
        <v>0.3</v>
      </c>
    </row>
    <row r="973" hidden="1" spans="1:10">
      <c r="A973" s="384">
        <f>SUBTOTAL(3,$B$7:B973)</f>
        <v>20</v>
      </c>
      <c r="B973" s="356" t="s">
        <v>2065</v>
      </c>
      <c r="C973" s="356" t="s">
        <v>364</v>
      </c>
      <c r="D973" s="384" t="s">
        <v>316</v>
      </c>
      <c r="E973" s="453"/>
      <c r="F973" s="454">
        <v>39</v>
      </c>
      <c r="G973" s="454">
        <v>147.4</v>
      </c>
      <c r="H973" s="454">
        <f t="shared" si="30"/>
        <v>0</v>
      </c>
      <c r="I973" s="454">
        <f t="shared" si="31"/>
        <v>0</v>
      </c>
      <c r="J973" s="322">
        <v>0.3</v>
      </c>
    </row>
    <row r="974" hidden="1" spans="1:10">
      <c r="A974" s="384">
        <f>SUBTOTAL(3,$B$7:B974)</f>
        <v>20</v>
      </c>
      <c r="B974" s="356" t="s">
        <v>2066</v>
      </c>
      <c r="C974" s="356" t="s">
        <v>366</v>
      </c>
      <c r="D974" s="384" t="s">
        <v>316</v>
      </c>
      <c r="E974" s="453"/>
      <c r="F974" s="454">
        <v>43</v>
      </c>
      <c r="G974" s="454">
        <v>162.1</v>
      </c>
      <c r="H974" s="454">
        <f t="shared" si="30"/>
        <v>0</v>
      </c>
      <c r="I974" s="454">
        <f t="shared" si="31"/>
        <v>0</v>
      </c>
      <c r="J974" s="322">
        <v>0.3</v>
      </c>
    </row>
    <row r="975" hidden="1" spans="1:10">
      <c r="A975" s="384">
        <f>SUBTOTAL(3,$B$7:B975)</f>
        <v>20</v>
      </c>
      <c r="B975" s="356" t="s">
        <v>2067</v>
      </c>
      <c r="C975" s="356" t="s">
        <v>368</v>
      </c>
      <c r="D975" s="384" t="s">
        <v>316</v>
      </c>
      <c r="E975" s="453"/>
      <c r="F975" s="454">
        <v>46.9</v>
      </c>
      <c r="G975" s="454">
        <v>177.05</v>
      </c>
      <c r="H975" s="454">
        <f t="shared" si="30"/>
        <v>0</v>
      </c>
      <c r="I975" s="454">
        <f t="shared" si="31"/>
        <v>0</v>
      </c>
      <c r="J975" s="322">
        <v>0.3</v>
      </c>
    </row>
    <row r="976" hidden="1" spans="1:10">
      <c r="A976" s="384">
        <f>SUBTOTAL(3,$B$7:B976)</f>
        <v>20</v>
      </c>
      <c r="B976" s="356" t="s">
        <v>2068</v>
      </c>
      <c r="C976" s="356" t="s">
        <v>370</v>
      </c>
      <c r="D976" s="384" t="s">
        <v>316</v>
      </c>
      <c r="E976" s="453"/>
      <c r="F976" s="454">
        <v>51.4</v>
      </c>
      <c r="G976" s="454">
        <v>198.9</v>
      </c>
      <c r="H976" s="454">
        <f t="shared" si="30"/>
        <v>0</v>
      </c>
      <c r="I976" s="454">
        <f t="shared" si="31"/>
        <v>0</v>
      </c>
      <c r="J976" s="322">
        <v>0.3</v>
      </c>
    </row>
    <row r="977" hidden="1" spans="1:10">
      <c r="A977" s="384">
        <f>SUBTOTAL(3,$B$7:B977)</f>
        <v>20</v>
      </c>
      <c r="B977" s="356" t="s">
        <v>2069</v>
      </c>
      <c r="C977" s="356" t="s">
        <v>372</v>
      </c>
      <c r="D977" s="384" t="s">
        <v>316</v>
      </c>
      <c r="E977" s="453"/>
      <c r="F977" s="454">
        <v>55.8</v>
      </c>
      <c r="G977" s="454">
        <v>210</v>
      </c>
      <c r="H977" s="454">
        <f t="shared" si="30"/>
        <v>0</v>
      </c>
      <c r="I977" s="454">
        <f t="shared" si="31"/>
        <v>0</v>
      </c>
      <c r="J977" s="322">
        <v>0.3</v>
      </c>
    </row>
    <row r="978" hidden="1" spans="1:10">
      <c r="A978" s="384">
        <f>SUBTOTAL(3,$B$7:B978)</f>
        <v>20</v>
      </c>
      <c r="B978" s="356" t="s">
        <v>2070</v>
      </c>
      <c r="C978" s="356" t="s">
        <v>374</v>
      </c>
      <c r="D978" s="384" t="s">
        <v>316</v>
      </c>
      <c r="E978" s="453"/>
      <c r="F978" s="454">
        <v>59.5</v>
      </c>
      <c r="G978" s="454">
        <v>225.5</v>
      </c>
      <c r="H978" s="454">
        <f t="shared" si="30"/>
        <v>0</v>
      </c>
      <c r="I978" s="454">
        <f t="shared" si="31"/>
        <v>0</v>
      </c>
      <c r="J978" s="322">
        <v>0.3</v>
      </c>
    </row>
    <row r="979" hidden="1" spans="1:10">
      <c r="A979" s="384">
        <f>SUBTOTAL(3,$B$7:B979)</f>
        <v>20</v>
      </c>
      <c r="B979" s="356" t="s">
        <v>2071</v>
      </c>
      <c r="C979" s="356" t="s">
        <v>376</v>
      </c>
      <c r="D979" s="384" t="s">
        <v>316</v>
      </c>
      <c r="E979" s="453"/>
      <c r="F979" s="454">
        <v>63.2</v>
      </c>
      <c r="G979" s="454">
        <v>239.9</v>
      </c>
      <c r="H979" s="454">
        <f t="shared" si="30"/>
        <v>0</v>
      </c>
      <c r="I979" s="454">
        <f t="shared" si="31"/>
        <v>0</v>
      </c>
      <c r="J979" s="322">
        <v>0.3</v>
      </c>
    </row>
    <row r="980" hidden="1" spans="1:10">
      <c r="A980" s="384">
        <f>SUBTOTAL(3,$B$7:B980)</f>
        <v>20</v>
      </c>
      <c r="B980" s="356" t="s">
        <v>2072</v>
      </c>
      <c r="C980" s="356" t="s">
        <v>378</v>
      </c>
      <c r="D980" s="384" t="s">
        <v>316</v>
      </c>
      <c r="E980" s="453"/>
      <c r="F980" s="454">
        <v>67</v>
      </c>
      <c r="G980" s="454">
        <v>254.4</v>
      </c>
      <c r="H980" s="454">
        <f t="shared" si="30"/>
        <v>0</v>
      </c>
      <c r="I980" s="454">
        <f t="shared" si="31"/>
        <v>0</v>
      </c>
      <c r="J980" s="322">
        <v>0.3</v>
      </c>
    </row>
    <row r="981" hidden="1" spans="1:10">
      <c r="A981" s="384">
        <f>SUBTOTAL(3,$B$7:B981)</f>
        <v>20</v>
      </c>
      <c r="B981" s="356" t="s">
        <v>2073</v>
      </c>
      <c r="C981" s="356" t="s">
        <v>380</v>
      </c>
      <c r="D981" s="384" t="s">
        <v>316</v>
      </c>
      <c r="E981" s="453"/>
      <c r="F981" s="454">
        <v>5.7</v>
      </c>
      <c r="G981" s="454">
        <v>21.8</v>
      </c>
      <c r="H981" s="454">
        <f t="shared" si="30"/>
        <v>0</v>
      </c>
      <c r="I981" s="454">
        <f t="shared" si="31"/>
        <v>0</v>
      </c>
      <c r="J981" s="322">
        <v>0.3</v>
      </c>
    </row>
    <row r="982" hidden="1" spans="1:10">
      <c r="A982" s="384">
        <f>SUBTOTAL(3,$B$7:B982)</f>
        <v>20</v>
      </c>
      <c r="B982" s="356" t="s">
        <v>2074</v>
      </c>
      <c r="C982" s="356" t="s">
        <v>382</v>
      </c>
      <c r="D982" s="384" t="s">
        <v>316</v>
      </c>
      <c r="E982" s="453"/>
      <c r="F982" s="454">
        <v>10.6</v>
      </c>
      <c r="G982" s="454">
        <v>40.5</v>
      </c>
      <c r="H982" s="454">
        <f t="shared" si="30"/>
        <v>0</v>
      </c>
      <c r="I982" s="454">
        <f t="shared" si="31"/>
        <v>0</v>
      </c>
      <c r="J982" s="322">
        <v>0.3</v>
      </c>
    </row>
    <row r="983" hidden="1" spans="1:10">
      <c r="A983" s="384">
        <f>SUBTOTAL(3,$B$7:B983)</f>
        <v>20</v>
      </c>
      <c r="B983" s="356" t="s">
        <v>2075</v>
      </c>
      <c r="C983" s="356" t="s">
        <v>384</v>
      </c>
      <c r="D983" s="384" t="s">
        <v>316</v>
      </c>
      <c r="E983" s="453"/>
      <c r="F983" s="454">
        <v>16.5</v>
      </c>
      <c r="G983" s="454">
        <v>63.1</v>
      </c>
      <c r="H983" s="454">
        <f t="shared" si="30"/>
        <v>0</v>
      </c>
      <c r="I983" s="454">
        <f t="shared" si="31"/>
        <v>0</v>
      </c>
      <c r="J983" s="322">
        <v>0.3</v>
      </c>
    </row>
    <row r="984" hidden="1" spans="1:10">
      <c r="A984" s="384">
        <f>SUBTOTAL(3,$B$7:B984)</f>
        <v>20</v>
      </c>
      <c r="B984" s="356" t="s">
        <v>2076</v>
      </c>
      <c r="C984" s="356" t="s">
        <v>386</v>
      </c>
      <c r="D984" s="384" t="s">
        <v>316</v>
      </c>
      <c r="E984" s="453"/>
      <c r="F984" s="454">
        <v>21.2</v>
      </c>
      <c r="G984" s="454">
        <v>80.3</v>
      </c>
      <c r="H984" s="454">
        <f t="shared" si="30"/>
        <v>0</v>
      </c>
      <c r="I984" s="454">
        <f t="shared" si="31"/>
        <v>0</v>
      </c>
      <c r="J984" s="322">
        <v>0.3</v>
      </c>
    </row>
    <row r="985" hidden="1" spans="1:10">
      <c r="A985" s="384">
        <f>SUBTOTAL(3,$B$7:B985)</f>
        <v>20</v>
      </c>
      <c r="B985" s="356" t="s">
        <v>2077</v>
      </c>
      <c r="C985" s="356" t="s">
        <v>388</v>
      </c>
      <c r="D985" s="384" t="s">
        <v>316</v>
      </c>
      <c r="E985" s="453"/>
      <c r="F985" s="454">
        <v>26.8</v>
      </c>
      <c r="G985" s="454">
        <v>99.5</v>
      </c>
      <c r="H985" s="454">
        <f t="shared" si="30"/>
        <v>0</v>
      </c>
      <c r="I985" s="454">
        <f t="shared" si="31"/>
        <v>0</v>
      </c>
      <c r="J985" s="322">
        <v>0.3</v>
      </c>
    </row>
    <row r="986" hidden="1" spans="1:10">
      <c r="A986" s="384">
        <f>SUBTOTAL(3,$B$7:B986)</f>
        <v>20</v>
      </c>
      <c r="B986" s="356" t="s">
        <v>2078</v>
      </c>
      <c r="C986" s="356" t="s">
        <v>390</v>
      </c>
      <c r="D986" s="384" t="s">
        <v>316</v>
      </c>
      <c r="E986" s="453"/>
      <c r="F986" s="454">
        <v>32</v>
      </c>
      <c r="G986" s="454">
        <v>121</v>
      </c>
      <c r="H986" s="454">
        <f t="shared" si="30"/>
        <v>0</v>
      </c>
      <c r="I986" s="454">
        <f t="shared" si="31"/>
        <v>0</v>
      </c>
      <c r="J986" s="322">
        <v>0.3</v>
      </c>
    </row>
    <row r="987" hidden="1" spans="1:10">
      <c r="A987" s="384">
        <f>SUBTOTAL(3,$B$7:B987)</f>
        <v>20</v>
      </c>
      <c r="B987" s="356" t="s">
        <v>2079</v>
      </c>
      <c r="C987" s="356" t="s">
        <v>392</v>
      </c>
      <c r="D987" s="384" t="s">
        <v>316</v>
      </c>
      <c r="E987" s="453"/>
      <c r="F987" s="454">
        <v>36.4</v>
      </c>
      <c r="G987" s="454">
        <v>134.5</v>
      </c>
      <c r="H987" s="454">
        <f t="shared" si="30"/>
        <v>0</v>
      </c>
      <c r="I987" s="454">
        <f t="shared" si="31"/>
        <v>0</v>
      </c>
      <c r="J987" s="322">
        <v>0.3</v>
      </c>
    </row>
    <row r="988" hidden="1" spans="1:10">
      <c r="A988" s="384">
        <f>SUBTOTAL(3,$B$7:B988)</f>
        <v>20</v>
      </c>
      <c r="B988" s="356" t="s">
        <v>2080</v>
      </c>
      <c r="C988" s="356" t="s">
        <v>394</v>
      </c>
      <c r="D988" s="384" t="s">
        <v>316</v>
      </c>
      <c r="E988" s="453"/>
      <c r="F988" s="454">
        <v>41.5</v>
      </c>
      <c r="G988" s="454">
        <v>158</v>
      </c>
      <c r="H988" s="454">
        <f t="shared" si="30"/>
        <v>0</v>
      </c>
      <c r="I988" s="454">
        <f t="shared" si="31"/>
        <v>0</v>
      </c>
      <c r="J988" s="322">
        <v>0.3</v>
      </c>
    </row>
    <row r="989" hidden="1" spans="1:10">
      <c r="A989" s="384">
        <f>SUBTOTAL(3,$B$7:B989)</f>
        <v>20</v>
      </c>
      <c r="B989" s="356" t="s">
        <v>2081</v>
      </c>
      <c r="C989" s="356" t="s">
        <v>396</v>
      </c>
      <c r="D989" s="384" t="s">
        <v>316</v>
      </c>
      <c r="E989" s="453"/>
      <c r="F989" s="454">
        <v>46.8</v>
      </c>
      <c r="G989" s="454">
        <v>173.9</v>
      </c>
      <c r="H989" s="454">
        <f t="shared" si="30"/>
        <v>0</v>
      </c>
      <c r="I989" s="454">
        <f t="shared" si="31"/>
        <v>0</v>
      </c>
      <c r="J989" s="322">
        <v>0.3</v>
      </c>
    </row>
    <row r="990" hidden="1" spans="1:10">
      <c r="A990" s="384">
        <f>SUBTOTAL(3,$B$7:B990)</f>
        <v>20</v>
      </c>
      <c r="B990" s="356" t="s">
        <v>2082</v>
      </c>
      <c r="C990" s="356" t="s">
        <v>398</v>
      </c>
      <c r="D990" s="384" t="s">
        <v>316</v>
      </c>
      <c r="E990" s="453"/>
      <c r="F990" s="454">
        <v>51.6</v>
      </c>
      <c r="G990" s="454">
        <v>191.3</v>
      </c>
      <c r="H990" s="454">
        <f t="shared" si="30"/>
        <v>0</v>
      </c>
      <c r="I990" s="454">
        <f t="shared" si="31"/>
        <v>0</v>
      </c>
      <c r="J990" s="322">
        <v>0.3</v>
      </c>
    </row>
    <row r="991" hidden="1" spans="1:10">
      <c r="A991" s="384">
        <f>SUBTOTAL(3,$B$7:B991)</f>
        <v>20</v>
      </c>
      <c r="B991" s="356" t="s">
        <v>2083</v>
      </c>
      <c r="C991" s="356" t="s">
        <v>400</v>
      </c>
      <c r="D991" s="384" t="s">
        <v>316</v>
      </c>
      <c r="E991" s="453"/>
      <c r="F991" s="454">
        <v>56.3</v>
      </c>
      <c r="G991" s="454">
        <v>209</v>
      </c>
      <c r="H991" s="454">
        <f t="shared" si="30"/>
        <v>0</v>
      </c>
      <c r="I991" s="454">
        <f t="shared" si="31"/>
        <v>0</v>
      </c>
      <c r="J991" s="322">
        <v>0.3</v>
      </c>
    </row>
    <row r="992" hidden="1" spans="1:10">
      <c r="A992" s="384">
        <f>SUBTOTAL(3,$B$7:B992)</f>
        <v>20</v>
      </c>
      <c r="B992" s="356" t="s">
        <v>2084</v>
      </c>
      <c r="C992" s="356" t="s">
        <v>402</v>
      </c>
      <c r="D992" s="384" t="s">
        <v>316</v>
      </c>
      <c r="E992" s="453"/>
      <c r="F992" s="454">
        <v>61.7</v>
      </c>
      <c r="G992" s="454">
        <v>234.7</v>
      </c>
      <c r="H992" s="454">
        <f t="shared" si="30"/>
        <v>0</v>
      </c>
      <c r="I992" s="454">
        <f t="shared" si="31"/>
        <v>0</v>
      </c>
      <c r="J992" s="322">
        <v>0.3</v>
      </c>
    </row>
    <row r="993" hidden="1" spans="1:10">
      <c r="A993" s="384">
        <f>SUBTOTAL(3,$B$7:B993)</f>
        <v>20</v>
      </c>
      <c r="B993" s="356" t="s">
        <v>2085</v>
      </c>
      <c r="C993" s="356" t="s">
        <v>404</v>
      </c>
      <c r="D993" s="384" t="s">
        <v>316</v>
      </c>
      <c r="E993" s="453"/>
      <c r="F993" s="454">
        <v>67</v>
      </c>
      <c r="G993" s="454">
        <v>247.8</v>
      </c>
      <c r="H993" s="454">
        <f t="shared" si="30"/>
        <v>0</v>
      </c>
      <c r="I993" s="454">
        <f t="shared" si="31"/>
        <v>0</v>
      </c>
      <c r="J993" s="322">
        <v>0.3</v>
      </c>
    </row>
    <row r="994" hidden="1" spans="1:10">
      <c r="A994" s="384">
        <f>SUBTOTAL(3,$B$7:B994)</f>
        <v>20</v>
      </c>
      <c r="B994" s="356" t="s">
        <v>2086</v>
      </c>
      <c r="C994" s="356" t="s">
        <v>406</v>
      </c>
      <c r="D994" s="384" t="s">
        <v>316</v>
      </c>
      <c r="E994" s="453"/>
      <c r="F994" s="454">
        <v>71.4</v>
      </c>
      <c r="G994" s="454">
        <v>266</v>
      </c>
      <c r="H994" s="454">
        <f t="shared" si="30"/>
        <v>0</v>
      </c>
      <c r="I994" s="454">
        <f t="shared" si="31"/>
        <v>0</v>
      </c>
      <c r="J994" s="322">
        <v>0.3</v>
      </c>
    </row>
    <row r="995" hidden="1" spans="1:10">
      <c r="A995" s="384">
        <f>SUBTOTAL(3,$B$7:B995)</f>
        <v>20</v>
      </c>
      <c r="B995" s="356" t="s">
        <v>2087</v>
      </c>
      <c r="C995" s="356" t="s">
        <v>408</v>
      </c>
      <c r="D995" s="384" t="s">
        <v>316</v>
      </c>
      <c r="E995" s="453"/>
      <c r="F995" s="454">
        <v>75.85</v>
      </c>
      <c r="G995" s="454">
        <v>283.1</v>
      </c>
      <c r="H995" s="454">
        <f t="shared" si="30"/>
        <v>0</v>
      </c>
      <c r="I995" s="454">
        <f t="shared" si="31"/>
        <v>0</v>
      </c>
      <c r="J995" s="322">
        <v>0.3</v>
      </c>
    </row>
    <row r="996" hidden="1" spans="1:10">
      <c r="A996" s="384">
        <f>SUBTOTAL(3,$B$7:B996)</f>
        <v>20</v>
      </c>
      <c r="B996" s="356" t="s">
        <v>2088</v>
      </c>
      <c r="C996" s="356" t="s">
        <v>410</v>
      </c>
      <c r="D996" s="384" t="s">
        <v>316</v>
      </c>
      <c r="E996" s="453"/>
      <c r="F996" s="454">
        <v>80.4</v>
      </c>
      <c r="G996" s="454">
        <v>299.9</v>
      </c>
      <c r="H996" s="454">
        <f t="shared" si="30"/>
        <v>0</v>
      </c>
      <c r="I996" s="454">
        <f t="shared" si="31"/>
        <v>0</v>
      </c>
      <c r="J996" s="322">
        <v>0.3</v>
      </c>
    </row>
    <row r="997" hidden="1" spans="1:10">
      <c r="A997" s="384">
        <f>SUBTOTAL(3,$B$7:B997)</f>
        <v>20</v>
      </c>
      <c r="B997" s="356" t="s">
        <v>2089</v>
      </c>
      <c r="C997" s="356" t="s">
        <v>412</v>
      </c>
      <c r="D997" s="384" t="s">
        <v>413</v>
      </c>
      <c r="E997" s="453"/>
      <c r="F997" s="454">
        <v>0.63</v>
      </c>
      <c r="G997" s="454">
        <v>0.63</v>
      </c>
      <c r="H997" s="454">
        <f t="shared" si="30"/>
        <v>0</v>
      </c>
      <c r="I997" s="454">
        <f t="shared" si="31"/>
        <v>0</v>
      </c>
      <c r="J997" s="322">
        <v>0.3</v>
      </c>
    </row>
    <row r="998" hidden="1" spans="1:10">
      <c r="A998" s="384">
        <f>SUBTOTAL(3,$B$7:B998)</f>
        <v>20</v>
      </c>
      <c r="B998" s="356" t="s">
        <v>2090</v>
      </c>
      <c r="C998" s="356" t="s">
        <v>415</v>
      </c>
      <c r="D998" s="384" t="s">
        <v>413</v>
      </c>
      <c r="E998" s="453"/>
      <c r="F998" s="454">
        <v>0.38</v>
      </c>
      <c r="G998" s="454">
        <v>0.38</v>
      </c>
      <c r="H998" s="454">
        <f t="shared" si="30"/>
        <v>0</v>
      </c>
      <c r="I998" s="454">
        <f t="shared" si="31"/>
        <v>0</v>
      </c>
      <c r="J998" s="322">
        <v>0.3</v>
      </c>
    </row>
    <row r="999" hidden="1" spans="1:10">
      <c r="A999" s="384">
        <f>SUBTOTAL(3,$B$7:B999)</f>
        <v>20</v>
      </c>
      <c r="B999" s="356" t="s">
        <v>2091</v>
      </c>
      <c r="C999" s="356" t="s">
        <v>417</v>
      </c>
      <c r="D999" s="384" t="s">
        <v>418</v>
      </c>
      <c r="E999" s="453"/>
      <c r="F999" s="454">
        <v>2.64</v>
      </c>
      <c r="G999" s="454">
        <v>7.98</v>
      </c>
      <c r="H999" s="454">
        <f t="shared" si="30"/>
        <v>0</v>
      </c>
      <c r="I999" s="454">
        <f t="shared" si="31"/>
        <v>0</v>
      </c>
      <c r="J999" s="322">
        <v>0.3</v>
      </c>
    </row>
    <row r="1000" hidden="1" spans="1:10">
      <c r="A1000" s="384">
        <f>SUBTOTAL(3,$B$7:B1000)</f>
        <v>20</v>
      </c>
      <c r="B1000" s="356" t="s">
        <v>2092</v>
      </c>
      <c r="C1000" s="356" t="s">
        <v>420</v>
      </c>
      <c r="D1000" s="384" t="s">
        <v>421</v>
      </c>
      <c r="E1000" s="453"/>
      <c r="F1000" s="454">
        <v>0.53</v>
      </c>
      <c r="G1000" s="454">
        <v>1.6</v>
      </c>
      <c r="H1000" s="454">
        <f t="shared" si="30"/>
        <v>0</v>
      </c>
      <c r="I1000" s="454">
        <f t="shared" si="31"/>
        <v>0</v>
      </c>
      <c r="J1000" s="322">
        <v>0.3</v>
      </c>
    </row>
    <row r="1001" hidden="1" spans="1:10">
      <c r="A1001" s="384">
        <f>SUBTOTAL(3,$B$7:B1001)</f>
        <v>20</v>
      </c>
      <c r="B1001" s="356" t="s">
        <v>2093</v>
      </c>
      <c r="C1001" s="356" t="s">
        <v>423</v>
      </c>
      <c r="D1001" s="384" t="s">
        <v>418</v>
      </c>
      <c r="E1001" s="453"/>
      <c r="F1001" s="454">
        <v>3.96</v>
      </c>
      <c r="G1001" s="454">
        <v>10.26</v>
      </c>
      <c r="H1001" s="454">
        <f t="shared" si="30"/>
        <v>0</v>
      </c>
      <c r="I1001" s="454">
        <f t="shared" si="31"/>
        <v>0</v>
      </c>
      <c r="J1001" s="322">
        <v>0.3</v>
      </c>
    </row>
    <row r="1002" hidden="1" spans="1:10">
      <c r="A1002" s="384">
        <f>SUBTOTAL(3,$B$7:B1002)</f>
        <v>20</v>
      </c>
      <c r="B1002" s="356" t="s">
        <v>2094</v>
      </c>
      <c r="C1002" s="356" t="s">
        <v>425</v>
      </c>
      <c r="D1002" s="384" t="s">
        <v>421</v>
      </c>
      <c r="E1002" s="453"/>
      <c r="F1002" s="454">
        <v>0.79</v>
      </c>
      <c r="G1002" s="454">
        <v>2.05</v>
      </c>
      <c r="H1002" s="454">
        <f t="shared" si="30"/>
        <v>0</v>
      </c>
      <c r="I1002" s="454">
        <f t="shared" si="31"/>
        <v>0</v>
      </c>
      <c r="J1002" s="322">
        <v>0.3</v>
      </c>
    </row>
    <row r="1003" hidden="1" spans="1:10">
      <c r="A1003" s="384">
        <f>SUBTOTAL(3,$B$7:B1003)</f>
        <v>20</v>
      </c>
      <c r="B1003" s="356" t="s">
        <v>2095</v>
      </c>
      <c r="C1003" s="356" t="s">
        <v>427</v>
      </c>
      <c r="D1003" s="384" t="s">
        <v>418</v>
      </c>
      <c r="E1003" s="453"/>
      <c r="F1003" s="454">
        <v>5.94</v>
      </c>
      <c r="G1003" s="454">
        <v>13.34</v>
      </c>
      <c r="H1003" s="454">
        <f t="shared" si="30"/>
        <v>0</v>
      </c>
      <c r="I1003" s="454">
        <f t="shared" si="31"/>
        <v>0</v>
      </c>
      <c r="J1003" s="322">
        <v>0.3</v>
      </c>
    </row>
    <row r="1004" hidden="1" spans="1:10">
      <c r="A1004" s="384">
        <f>SUBTOTAL(3,$B$7:B1004)</f>
        <v>20</v>
      </c>
      <c r="B1004" s="356" t="s">
        <v>2096</v>
      </c>
      <c r="C1004" s="356" t="s">
        <v>429</v>
      </c>
      <c r="D1004" s="384" t="s">
        <v>421</v>
      </c>
      <c r="E1004" s="453"/>
      <c r="F1004" s="454">
        <v>1.19</v>
      </c>
      <c r="G1004" s="454">
        <v>2.67</v>
      </c>
      <c r="H1004" s="454">
        <f t="shared" si="30"/>
        <v>0</v>
      </c>
      <c r="I1004" s="454">
        <f t="shared" si="31"/>
        <v>0</v>
      </c>
      <c r="J1004" s="322">
        <v>0.3</v>
      </c>
    </row>
    <row r="1005" hidden="1" spans="1:10">
      <c r="A1005" s="384">
        <f>SUBTOTAL(3,$B$7:B1005)</f>
        <v>20</v>
      </c>
      <c r="B1005" s="356" t="s">
        <v>2097</v>
      </c>
      <c r="C1005" s="356" t="s">
        <v>431</v>
      </c>
      <c r="D1005" s="384" t="s">
        <v>418</v>
      </c>
      <c r="E1005" s="453"/>
      <c r="F1005" s="454">
        <v>8.91</v>
      </c>
      <c r="G1005" s="454">
        <v>17.34</v>
      </c>
      <c r="H1005" s="454">
        <f t="shared" si="30"/>
        <v>0</v>
      </c>
      <c r="I1005" s="454">
        <f t="shared" si="31"/>
        <v>0</v>
      </c>
      <c r="J1005" s="322">
        <v>0.3</v>
      </c>
    </row>
    <row r="1006" hidden="1" spans="1:10">
      <c r="A1006" s="384">
        <f>SUBTOTAL(3,$B$7:B1006)</f>
        <v>20</v>
      </c>
      <c r="B1006" s="356" t="s">
        <v>2098</v>
      </c>
      <c r="C1006" s="356" t="s">
        <v>433</v>
      </c>
      <c r="D1006" s="384" t="s">
        <v>421</v>
      </c>
      <c r="E1006" s="453"/>
      <c r="F1006" s="454">
        <v>1.78</v>
      </c>
      <c r="G1006" s="454">
        <v>3.47</v>
      </c>
      <c r="H1006" s="454">
        <f t="shared" si="30"/>
        <v>0</v>
      </c>
      <c r="I1006" s="454">
        <f t="shared" si="31"/>
        <v>0</v>
      </c>
      <c r="J1006" s="322">
        <v>0.3</v>
      </c>
    </row>
    <row r="1007" hidden="1" spans="1:10">
      <c r="A1007" s="384">
        <f>SUBTOTAL(3,$B$7:B1007)</f>
        <v>20</v>
      </c>
      <c r="B1007" s="356" t="s">
        <v>2099</v>
      </c>
      <c r="C1007" s="356" t="s">
        <v>435</v>
      </c>
      <c r="D1007" s="384" t="s">
        <v>418</v>
      </c>
      <c r="E1007" s="453"/>
      <c r="F1007" s="454">
        <v>13.66</v>
      </c>
      <c r="G1007" s="454">
        <v>26.01</v>
      </c>
      <c r="H1007" s="454">
        <f t="shared" si="30"/>
        <v>0</v>
      </c>
      <c r="I1007" s="454">
        <f t="shared" si="31"/>
        <v>0</v>
      </c>
      <c r="J1007" s="322">
        <v>0.3</v>
      </c>
    </row>
    <row r="1008" hidden="1" spans="1:10">
      <c r="A1008" s="384">
        <f>SUBTOTAL(3,$B$7:B1008)</f>
        <v>20</v>
      </c>
      <c r="B1008" s="356" t="s">
        <v>2100</v>
      </c>
      <c r="C1008" s="356" t="s">
        <v>437</v>
      </c>
      <c r="D1008" s="384" t="s">
        <v>421</v>
      </c>
      <c r="E1008" s="453"/>
      <c r="F1008" s="454">
        <v>2.73</v>
      </c>
      <c r="G1008" s="454">
        <v>5.2</v>
      </c>
      <c r="H1008" s="454">
        <f t="shared" si="30"/>
        <v>0</v>
      </c>
      <c r="I1008" s="454">
        <f t="shared" si="31"/>
        <v>0</v>
      </c>
      <c r="J1008" s="322">
        <v>0.3</v>
      </c>
    </row>
    <row r="1009" hidden="1" spans="1:10">
      <c r="A1009" s="384">
        <f>SUBTOTAL(3,$B$7:B1009)</f>
        <v>20</v>
      </c>
      <c r="B1009" s="356" t="s">
        <v>2101</v>
      </c>
      <c r="C1009" s="356" t="s">
        <v>439</v>
      </c>
      <c r="D1009" s="384" t="s">
        <v>418</v>
      </c>
      <c r="E1009" s="453"/>
      <c r="F1009" s="454">
        <v>17.49</v>
      </c>
      <c r="G1009" s="454">
        <v>36.02</v>
      </c>
      <c r="H1009" s="454">
        <f t="shared" si="30"/>
        <v>0</v>
      </c>
      <c r="I1009" s="454">
        <f t="shared" si="31"/>
        <v>0</v>
      </c>
      <c r="J1009" s="322">
        <v>0.3</v>
      </c>
    </row>
    <row r="1010" hidden="1" spans="1:10">
      <c r="A1010" s="384">
        <f>SUBTOTAL(3,$B$7:B1010)</f>
        <v>20</v>
      </c>
      <c r="B1010" s="356" t="s">
        <v>2102</v>
      </c>
      <c r="C1010" s="356" t="s">
        <v>441</v>
      </c>
      <c r="D1010" s="384" t="s">
        <v>421</v>
      </c>
      <c r="E1010" s="453"/>
      <c r="F1010" s="454">
        <v>3.8</v>
      </c>
      <c r="G1010" s="454">
        <v>6.8</v>
      </c>
      <c r="H1010" s="454">
        <f t="shared" si="30"/>
        <v>0</v>
      </c>
      <c r="I1010" s="454">
        <f t="shared" si="31"/>
        <v>0</v>
      </c>
      <c r="J1010" s="322">
        <v>0.3</v>
      </c>
    </row>
    <row r="1011" hidden="1" spans="1:10">
      <c r="A1011" s="384">
        <f>SUBTOTAL(3,$B$7:B1011)</f>
        <v>20</v>
      </c>
      <c r="B1011" s="356" t="s">
        <v>2103</v>
      </c>
      <c r="C1011" s="356" t="s">
        <v>443</v>
      </c>
      <c r="D1011" s="384" t="s">
        <v>444</v>
      </c>
      <c r="E1011" s="453"/>
      <c r="F1011" s="454">
        <v>0.1</v>
      </c>
      <c r="G1011" s="454">
        <v>0.2</v>
      </c>
      <c r="H1011" s="454">
        <f t="shared" si="30"/>
        <v>0</v>
      </c>
      <c r="I1011" s="454">
        <f t="shared" si="31"/>
        <v>0</v>
      </c>
      <c r="J1011" s="322">
        <v>0.3</v>
      </c>
    </row>
    <row r="1012" hidden="1" spans="1:10">
      <c r="A1012" s="384">
        <f>SUBTOTAL(3,$B$7:B1012)</f>
        <v>20</v>
      </c>
      <c r="B1012" s="356" t="s">
        <v>2104</v>
      </c>
      <c r="C1012" s="356" t="s">
        <v>446</v>
      </c>
      <c r="D1012" s="384" t="s">
        <v>444</v>
      </c>
      <c r="E1012" s="453"/>
      <c r="F1012" s="454">
        <v>0.05</v>
      </c>
      <c r="G1012" s="454">
        <v>0.1</v>
      </c>
      <c r="H1012" s="454">
        <f t="shared" si="30"/>
        <v>0</v>
      </c>
      <c r="I1012" s="454">
        <f t="shared" si="31"/>
        <v>0</v>
      </c>
      <c r="J1012" s="322">
        <v>0.3</v>
      </c>
    </row>
    <row r="1013" hidden="1" spans="1:10">
      <c r="A1013" s="384">
        <f>SUBTOTAL(3,$B$7:B1013)</f>
        <v>20</v>
      </c>
      <c r="B1013" s="356" t="s">
        <v>2105</v>
      </c>
      <c r="C1013" s="356" t="s">
        <v>448</v>
      </c>
      <c r="D1013" s="384" t="s">
        <v>444</v>
      </c>
      <c r="E1013" s="453"/>
      <c r="F1013" s="454">
        <v>0.08</v>
      </c>
      <c r="G1013" s="454">
        <v>0.15</v>
      </c>
      <c r="H1013" s="454">
        <f t="shared" si="30"/>
        <v>0</v>
      </c>
      <c r="I1013" s="454">
        <f t="shared" si="31"/>
        <v>0</v>
      </c>
      <c r="J1013" s="322">
        <v>0.3</v>
      </c>
    </row>
    <row r="1014" hidden="1" spans="1:10">
      <c r="A1014" s="384">
        <f>SUBTOTAL(3,$B$7:B1014)</f>
        <v>20</v>
      </c>
      <c r="B1014" s="356" t="s">
        <v>2106</v>
      </c>
      <c r="C1014" s="356" t="s">
        <v>450</v>
      </c>
      <c r="D1014" s="384" t="s">
        <v>444</v>
      </c>
      <c r="E1014" s="453"/>
      <c r="F1014" s="454">
        <v>1</v>
      </c>
      <c r="G1014" s="454">
        <v>2</v>
      </c>
      <c r="H1014" s="454">
        <f t="shared" si="30"/>
        <v>0</v>
      </c>
      <c r="I1014" s="454">
        <f t="shared" si="31"/>
        <v>0</v>
      </c>
      <c r="J1014" s="322">
        <v>0.3</v>
      </c>
    </row>
    <row r="1015" hidden="1" spans="1:10">
      <c r="A1015" s="384">
        <f>SUBTOTAL(3,$B$7:B1015)</f>
        <v>20</v>
      </c>
      <c r="B1015" s="356" t="s">
        <v>2107</v>
      </c>
      <c r="C1015" s="356" t="s">
        <v>452</v>
      </c>
      <c r="D1015" s="384" t="s">
        <v>444</v>
      </c>
      <c r="E1015" s="453"/>
      <c r="F1015" s="454">
        <v>0.6</v>
      </c>
      <c r="G1015" s="454">
        <v>0.2</v>
      </c>
      <c r="H1015" s="454">
        <f t="shared" ref="H1015:H1078" si="32">E1015*F1015*J1015</f>
        <v>0</v>
      </c>
      <c r="I1015" s="454">
        <f t="shared" ref="I1015:I1078" si="33">E1015*G1015*J1015</f>
        <v>0</v>
      </c>
      <c r="J1015" s="322">
        <v>0.3</v>
      </c>
    </row>
    <row r="1016" hidden="1" spans="1:10">
      <c r="A1016" s="384">
        <f>SUBTOTAL(3,$B$7:B1016)</f>
        <v>20</v>
      </c>
      <c r="B1016" s="356" t="s">
        <v>2108</v>
      </c>
      <c r="C1016" s="356" t="s">
        <v>454</v>
      </c>
      <c r="D1016" s="384" t="s">
        <v>444</v>
      </c>
      <c r="E1016" s="453"/>
      <c r="F1016" s="454">
        <v>0.03</v>
      </c>
      <c r="G1016" s="454">
        <v>0.1</v>
      </c>
      <c r="H1016" s="454">
        <f t="shared" si="32"/>
        <v>0</v>
      </c>
      <c r="I1016" s="454">
        <f t="shared" si="33"/>
        <v>0</v>
      </c>
      <c r="J1016" s="322">
        <v>0.3</v>
      </c>
    </row>
    <row r="1017" hidden="1" spans="1:10">
      <c r="A1017" s="384">
        <f>SUBTOTAL(3,$B$7:B1017)</f>
        <v>20</v>
      </c>
      <c r="B1017" s="356" t="s">
        <v>2109</v>
      </c>
      <c r="C1017" s="356" t="s">
        <v>456</v>
      </c>
      <c r="D1017" s="384" t="s">
        <v>444</v>
      </c>
      <c r="E1017" s="453"/>
      <c r="F1017" s="454">
        <v>0.01</v>
      </c>
      <c r="G1017" s="454">
        <v>0.1</v>
      </c>
      <c r="H1017" s="454">
        <f t="shared" si="32"/>
        <v>0</v>
      </c>
      <c r="I1017" s="454">
        <f t="shared" si="33"/>
        <v>0</v>
      </c>
      <c r="J1017" s="322">
        <v>0.3</v>
      </c>
    </row>
    <row r="1018" hidden="1" spans="1:10">
      <c r="A1018" s="384">
        <f>SUBTOTAL(3,$B$7:B1018)</f>
        <v>20</v>
      </c>
      <c r="B1018" s="356" t="s">
        <v>2110</v>
      </c>
      <c r="C1018" s="356" t="s">
        <v>458</v>
      </c>
      <c r="D1018" s="384" t="s">
        <v>181</v>
      </c>
      <c r="E1018" s="453"/>
      <c r="F1018" s="454">
        <v>1.5</v>
      </c>
      <c r="G1018" s="454">
        <v>2.5</v>
      </c>
      <c r="H1018" s="454">
        <f t="shared" si="32"/>
        <v>0</v>
      </c>
      <c r="I1018" s="454">
        <f t="shared" si="33"/>
        <v>0</v>
      </c>
      <c r="J1018" s="322">
        <v>0.3</v>
      </c>
    </row>
    <row r="1019" hidden="1" spans="1:10">
      <c r="A1019" s="384">
        <f>SUBTOTAL(3,$B$7:B1019)</f>
        <v>20</v>
      </c>
      <c r="B1019" s="356" t="s">
        <v>2111</v>
      </c>
      <c r="C1019" s="356" t="s">
        <v>460</v>
      </c>
      <c r="D1019" s="384" t="s">
        <v>316</v>
      </c>
      <c r="E1019" s="453"/>
      <c r="F1019" s="454">
        <v>2</v>
      </c>
      <c r="G1019" s="454">
        <v>15</v>
      </c>
      <c r="H1019" s="454">
        <f t="shared" si="32"/>
        <v>0</v>
      </c>
      <c r="I1019" s="454">
        <f t="shared" si="33"/>
        <v>0</v>
      </c>
      <c r="J1019" s="322">
        <v>0.3</v>
      </c>
    </row>
    <row r="1020" hidden="1" spans="1:10">
      <c r="A1020" s="384">
        <f>SUBTOTAL(3,$B$7:B1020)</f>
        <v>20</v>
      </c>
      <c r="B1020" s="356" t="s">
        <v>2112</v>
      </c>
      <c r="C1020" s="356" t="s">
        <v>462</v>
      </c>
      <c r="D1020" s="384" t="s">
        <v>316</v>
      </c>
      <c r="E1020" s="453"/>
      <c r="F1020" s="454">
        <v>2</v>
      </c>
      <c r="G1020" s="454">
        <v>10</v>
      </c>
      <c r="H1020" s="454">
        <f t="shared" si="32"/>
        <v>0</v>
      </c>
      <c r="I1020" s="454">
        <f t="shared" si="33"/>
        <v>0</v>
      </c>
      <c r="J1020" s="322">
        <v>0.3</v>
      </c>
    </row>
    <row r="1021" hidden="1" spans="1:10">
      <c r="A1021" s="384">
        <f>SUBTOTAL(3,$B$7:B1021)</f>
        <v>20</v>
      </c>
      <c r="B1021" s="356" t="s">
        <v>2113</v>
      </c>
      <c r="C1021" s="356" t="s">
        <v>464</v>
      </c>
      <c r="D1021" s="384" t="s">
        <v>316</v>
      </c>
      <c r="E1021" s="453"/>
      <c r="F1021" s="454">
        <v>2</v>
      </c>
      <c r="G1021" s="454">
        <v>13</v>
      </c>
      <c r="H1021" s="454">
        <f t="shared" si="32"/>
        <v>0</v>
      </c>
      <c r="I1021" s="454">
        <f t="shared" si="33"/>
        <v>0</v>
      </c>
      <c r="J1021" s="322">
        <v>0.3</v>
      </c>
    </row>
    <row r="1022" hidden="1" spans="1:10">
      <c r="A1022" s="384">
        <f>SUBTOTAL(3,$B$7:B1022)</f>
        <v>20</v>
      </c>
      <c r="B1022" s="356" t="s">
        <v>2114</v>
      </c>
      <c r="C1022" s="356" t="s">
        <v>466</v>
      </c>
      <c r="D1022" s="384" t="s">
        <v>444</v>
      </c>
      <c r="E1022" s="453"/>
      <c r="F1022" s="454">
        <v>0.05</v>
      </c>
      <c r="G1022" s="454">
        <v>0.1</v>
      </c>
      <c r="H1022" s="454">
        <f t="shared" si="32"/>
        <v>0</v>
      </c>
      <c r="I1022" s="454">
        <f t="shared" si="33"/>
        <v>0</v>
      </c>
      <c r="J1022" s="322">
        <v>0.3</v>
      </c>
    </row>
    <row r="1023" hidden="1" spans="1:10">
      <c r="A1023" s="384">
        <f>SUBTOTAL(3,$B$7:B1023)</f>
        <v>20</v>
      </c>
      <c r="B1023" s="356" t="s">
        <v>2115</v>
      </c>
      <c r="C1023" s="356" t="s">
        <v>468</v>
      </c>
      <c r="D1023" s="384" t="s">
        <v>469</v>
      </c>
      <c r="E1023" s="453"/>
      <c r="F1023" s="454">
        <v>1</v>
      </c>
      <c r="G1023" s="454">
        <v>2.58</v>
      </c>
      <c r="H1023" s="454">
        <f t="shared" si="32"/>
        <v>0</v>
      </c>
      <c r="I1023" s="454">
        <f t="shared" si="33"/>
        <v>0</v>
      </c>
      <c r="J1023" s="322">
        <v>0.3</v>
      </c>
    </row>
    <row r="1024" hidden="1" spans="1:10">
      <c r="A1024" s="384">
        <f>SUBTOTAL(3,$B$7:B1024)</f>
        <v>20</v>
      </c>
      <c r="B1024" s="356" t="s">
        <v>2116</v>
      </c>
      <c r="C1024" s="356" t="s">
        <v>471</v>
      </c>
      <c r="D1024" s="384" t="s">
        <v>469</v>
      </c>
      <c r="E1024" s="453"/>
      <c r="F1024" s="454">
        <v>0.2</v>
      </c>
      <c r="G1024" s="454">
        <v>0.5</v>
      </c>
      <c r="H1024" s="454">
        <f t="shared" si="32"/>
        <v>0</v>
      </c>
      <c r="I1024" s="454">
        <f t="shared" si="33"/>
        <v>0</v>
      </c>
      <c r="J1024" s="322">
        <v>0.3</v>
      </c>
    </row>
    <row r="1025" hidden="1" spans="1:10">
      <c r="A1025" s="384">
        <f>SUBTOTAL(3,$B$7:B1025)</f>
        <v>20</v>
      </c>
      <c r="B1025" s="356" t="s">
        <v>2117</v>
      </c>
      <c r="C1025" s="356" t="s">
        <v>473</v>
      </c>
      <c r="D1025" s="384" t="s">
        <v>469</v>
      </c>
      <c r="E1025" s="453"/>
      <c r="F1025" s="454">
        <v>0.9</v>
      </c>
      <c r="G1025" s="454">
        <v>2.1</v>
      </c>
      <c r="H1025" s="454">
        <f t="shared" si="32"/>
        <v>0</v>
      </c>
      <c r="I1025" s="454">
        <f t="shared" si="33"/>
        <v>0</v>
      </c>
      <c r="J1025" s="322">
        <v>0.3</v>
      </c>
    </row>
    <row r="1026" hidden="1" spans="1:10">
      <c r="A1026" s="384">
        <f>SUBTOTAL(3,$B$7:B1026)</f>
        <v>20</v>
      </c>
      <c r="B1026" s="356" t="s">
        <v>2118</v>
      </c>
      <c r="C1026" s="356" t="s">
        <v>475</v>
      </c>
      <c r="D1026" s="384" t="s">
        <v>469</v>
      </c>
      <c r="E1026" s="453"/>
      <c r="F1026" s="454">
        <v>2</v>
      </c>
      <c r="G1026" s="454">
        <v>5.16</v>
      </c>
      <c r="H1026" s="454">
        <f t="shared" si="32"/>
        <v>0</v>
      </c>
      <c r="I1026" s="454">
        <f t="shared" si="33"/>
        <v>0</v>
      </c>
      <c r="J1026" s="322">
        <v>0.3</v>
      </c>
    </row>
    <row r="1027" hidden="1" spans="1:10">
      <c r="A1027" s="384">
        <f>SUBTOTAL(3,$B$7:B1027)</f>
        <v>20</v>
      </c>
      <c r="B1027" s="356" t="s">
        <v>2119</v>
      </c>
      <c r="C1027" s="356" t="s">
        <v>477</v>
      </c>
      <c r="D1027" s="384" t="s">
        <v>305</v>
      </c>
      <c r="E1027" s="453"/>
      <c r="F1027" s="454">
        <v>0.06</v>
      </c>
      <c r="G1027" s="454">
        <v>0.12</v>
      </c>
      <c r="H1027" s="454">
        <f t="shared" si="32"/>
        <v>0</v>
      </c>
      <c r="I1027" s="454">
        <f t="shared" si="33"/>
        <v>0</v>
      </c>
      <c r="J1027" s="322">
        <v>0.3</v>
      </c>
    </row>
    <row r="1028" hidden="1" spans="1:10">
      <c r="A1028" s="384">
        <f>SUBTOTAL(3,$B$7:B1028)</f>
        <v>20</v>
      </c>
      <c r="B1028" s="356" t="s">
        <v>2120</v>
      </c>
      <c r="C1028" s="356" t="s">
        <v>479</v>
      </c>
      <c r="D1028" s="384" t="s">
        <v>305</v>
      </c>
      <c r="E1028" s="453"/>
      <c r="F1028" s="454">
        <v>0.07</v>
      </c>
      <c r="G1028" s="454">
        <v>0.14</v>
      </c>
      <c r="H1028" s="454">
        <f t="shared" si="32"/>
        <v>0</v>
      </c>
      <c r="I1028" s="454">
        <f t="shared" si="33"/>
        <v>0</v>
      </c>
      <c r="J1028" s="322">
        <v>0.3</v>
      </c>
    </row>
    <row r="1029" hidden="1" spans="1:10">
      <c r="A1029" s="384">
        <f>SUBTOTAL(3,$B$7:B1029)</f>
        <v>20</v>
      </c>
      <c r="B1029" s="356" t="s">
        <v>2121</v>
      </c>
      <c r="C1029" s="356" t="s">
        <v>481</v>
      </c>
      <c r="D1029" s="384" t="s">
        <v>305</v>
      </c>
      <c r="E1029" s="453"/>
      <c r="F1029" s="454">
        <v>0.09</v>
      </c>
      <c r="G1029" s="454">
        <v>0.18</v>
      </c>
      <c r="H1029" s="454">
        <f t="shared" si="32"/>
        <v>0</v>
      </c>
      <c r="I1029" s="454">
        <f t="shared" si="33"/>
        <v>0</v>
      </c>
      <c r="J1029" s="322">
        <v>0.3</v>
      </c>
    </row>
    <row r="1030" hidden="1" spans="1:10">
      <c r="A1030" s="384">
        <f>SUBTOTAL(3,$B$7:B1030)</f>
        <v>20</v>
      </c>
      <c r="B1030" s="356" t="s">
        <v>2122</v>
      </c>
      <c r="C1030" s="356" t="s">
        <v>483</v>
      </c>
      <c r="D1030" s="384" t="s">
        <v>484</v>
      </c>
      <c r="E1030" s="453"/>
      <c r="F1030" s="454">
        <v>0.1</v>
      </c>
      <c r="G1030" s="454">
        <v>0.5</v>
      </c>
      <c r="H1030" s="454">
        <f t="shared" si="32"/>
        <v>0</v>
      </c>
      <c r="I1030" s="454">
        <f t="shared" si="33"/>
        <v>0</v>
      </c>
      <c r="J1030" s="322">
        <v>0.3</v>
      </c>
    </row>
    <row r="1031" hidden="1" spans="1:10">
      <c r="A1031" s="384">
        <f>SUBTOTAL(3,$B$7:B1031)</f>
        <v>20</v>
      </c>
      <c r="B1031" s="356" t="s">
        <v>2123</v>
      </c>
      <c r="C1031" s="356" t="s">
        <v>486</v>
      </c>
      <c r="D1031" s="384" t="s">
        <v>484</v>
      </c>
      <c r="E1031" s="453"/>
      <c r="F1031" s="454">
        <v>0.26</v>
      </c>
      <c r="G1031" s="454">
        <v>0.52</v>
      </c>
      <c r="H1031" s="454">
        <f t="shared" si="32"/>
        <v>0</v>
      </c>
      <c r="I1031" s="454">
        <f t="shared" si="33"/>
        <v>0</v>
      </c>
      <c r="J1031" s="322">
        <v>0.3</v>
      </c>
    </row>
    <row r="1032" hidden="1" spans="1:10">
      <c r="A1032" s="384">
        <f>SUBTOTAL(3,$B$7:B1032)</f>
        <v>20</v>
      </c>
      <c r="B1032" s="356" t="s">
        <v>2124</v>
      </c>
      <c r="C1032" s="356" t="s">
        <v>488</v>
      </c>
      <c r="D1032" s="384" t="s">
        <v>190</v>
      </c>
      <c r="E1032" s="453"/>
      <c r="F1032" s="454">
        <v>0.7</v>
      </c>
      <c r="G1032" s="454">
        <v>0.3</v>
      </c>
      <c r="H1032" s="454">
        <f t="shared" si="32"/>
        <v>0</v>
      </c>
      <c r="I1032" s="454">
        <f t="shared" si="33"/>
        <v>0</v>
      </c>
      <c r="J1032" s="322">
        <v>0.3</v>
      </c>
    </row>
    <row r="1033" hidden="1" spans="1:10">
      <c r="A1033" s="384">
        <f>SUBTOTAL(3,$B$7:B1033)</f>
        <v>20</v>
      </c>
      <c r="B1033" s="356" t="s">
        <v>2125</v>
      </c>
      <c r="C1033" s="356" t="s">
        <v>490</v>
      </c>
      <c r="D1033" s="384" t="s">
        <v>316</v>
      </c>
      <c r="E1033" s="453"/>
      <c r="F1033" s="454">
        <v>0.5</v>
      </c>
      <c r="G1033" s="454">
        <v>0</v>
      </c>
      <c r="H1033" s="454">
        <f t="shared" si="32"/>
        <v>0</v>
      </c>
      <c r="I1033" s="454">
        <f t="shared" si="33"/>
        <v>0</v>
      </c>
      <c r="J1033" s="322">
        <v>0.3</v>
      </c>
    </row>
    <row r="1034" hidden="1" spans="1:10">
      <c r="A1034" s="384">
        <f>SUBTOTAL(3,$B$7:B1034)</f>
        <v>20</v>
      </c>
      <c r="B1034" s="356" t="s">
        <v>2126</v>
      </c>
      <c r="C1034" s="356" t="s">
        <v>492</v>
      </c>
      <c r="D1034" s="384" t="s">
        <v>316</v>
      </c>
      <c r="E1034" s="453"/>
      <c r="F1034" s="454">
        <v>2.2</v>
      </c>
      <c r="G1034" s="454">
        <v>8.25</v>
      </c>
      <c r="H1034" s="454">
        <f t="shared" si="32"/>
        <v>0</v>
      </c>
      <c r="I1034" s="454">
        <f t="shared" si="33"/>
        <v>0</v>
      </c>
      <c r="J1034" s="322">
        <v>0.3</v>
      </c>
    </row>
    <row r="1035" hidden="1" spans="1:10">
      <c r="A1035" s="384">
        <f>SUBTOTAL(3,$B$7:B1035)</f>
        <v>20</v>
      </c>
      <c r="B1035" s="356" t="s">
        <v>2127</v>
      </c>
      <c r="C1035" s="356" t="s">
        <v>494</v>
      </c>
      <c r="D1035" s="384" t="s">
        <v>316</v>
      </c>
      <c r="E1035" s="453"/>
      <c r="F1035" s="454">
        <v>4</v>
      </c>
      <c r="G1035" s="454">
        <v>15</v>
      </c>
      <c r="H1035" s="454">
        <f t="shared" si="32"/>
        <v>0</v>
      </c>
      <c r="I1035" s="454">
        <f t="shared" si="33"/>
        <v>0</v>
      </c>
      <c r="J1035" s="322">
        <v>0.3</v>
      </c>
    </row>
    <row r="1036" hidden="1" spans="1:10">
      <c r="A1036" s="384">
        <f>SUBTOTAL(3,$B$7:B1036)</f>
        <v>20</v>
      </c>
      <c r="B1036" s="356" t="s">
        <v>2128</v>
      </c>
      <c r="C1036" s="356" t="s">
        <v>496</v>
      </c>
      <c r="D1036" s="384" t="s">
        <v>418</v>
      </c>
      <c r="E1036" s="453"/>
      <c r="F1036" s="454">
        <v>3</v>
      </c>
      <c r="G1036" s="454">
        <v>17</v>
      </c>
      <c r="H1036" s="454">
        <f t="shared" si="32"/>
        <v>0</v>
      </c>
      <c r="I1036" s="454">
        <f t="shared" si="33"/>
        <v>0</v>
      </c>
      <c r="J1036" s="322">
        <v>0.3</v>
      </c>
    </row>
    <row r="1037" hidden="1" spans="1:10">
      <c r="A1037" s="384">
        <f>SUBTOTAL(3,$B$7:B1037)</f>
        <v>20</v>
      </c>
      <c r="B1037" s="356" t="s">
        <v>2129</v>
      </c>
      <c r="C1037" s="356" t="s">
        <v>498</v>
      </c>
      <c r="D1037" s="384" t="s">
        <v>418</v>
      </c>
      <c r="E1037" s="453"/>
      <c r="F1037" s="454">
        <v>5</v>
      </c>
      <c r="G1037" s="454">
        <v>10</v>
      </c>
      <c r="H1037" s="454">
        <f t="shared" si="32"/>
        <v>0</v>
      </c>
      <c r="I1037" s="454">
        <f t="shared" si="33"/>
        <v>0</v>
      </c>
      <c r="J1037" s="322">
        <v>0.3</v>
      </c>
    </row>
    <row r="1038" hidden="1" spans="1:10">
      <c r="A1038" s="384">
        <f>SUBTOTAL(3,$B$7:B1038)</f>
        <v>20</v>
      </c>
      <c r="B1038" s="356" t="s">
        <v>2130</v>
      </c>
      <c r="C1038" s="356" t="s">
        <v>500</v>
      </c>
      <c r="D1038" s="384" t="s">
        <v>418</v>
      </c>
      <c r="E1038" s="453"/>
      <c r="F1038" s="454">
        <v>42</v>
      </c>
      <c r="G1038" s="454">
        <v>30</v>
      </c>
      <c r="H1038" s="454">
        <f t="shared" si="32"/>
        <v>0</v>
      </c>
      <c r="I1038" s="454">
        <f t="shared" si="33"/>
        <v>0</v>
      </c>
      <c r="J1038" s="322">
        <v>0.3</v>
      </c>
    </row>
    <row r="1039" hidden="1" spans="1:10">
      <c r="A1039" s="384">
        <f>SUBTOTAL(3,$B$7:B1039)</f>
        <v>20</v>
      </c>
      <c r="B1039" s="356" t="s">
        <v>2131</v>
      </c>
      <c r="C1039" s="356" t="s">
        <v>502</v>
      </c>
      <c r="D1039" s="384" t="s">
        <v>418</v>
      </c>
      <c r="E1039" s="453"/>
      <c r="F1039" s="454">
        <v>30</v>
      </c>
      <c r="G1039" s="454">
        <v>15</v>
      </c>
      <c r="H1039" s="454">
        <f t="shared" si="32"/>
        <v>0</v>
      </c>
      <c r="I1039" s="454">
        <f t="shared" si="33"/>
        <v>0</v>
      </c>
      <c r="J1039" s="322">
        <v>0.3</v>
      </c>
    </row>
    <row r="1040" hidden="1" spans="1:10">
      <c r="A1040" s="384">
        <f>SUBTOTAL(3,$B$7:B1040)</f>
        <v>20</v>
      </c>
      <c r="B1040" s="356" t="s">
        <v>2132</v>
      </c>
      <c r="C1040" s="356" t="s">
        <v>504</v>
      </c>
      <c r="D1040" s="384" t="s">
        <v>418</v>
      </c>
      <c r="E1040" s="453"/>
      <c r="F1040" s="454">
        <v>10</v>
      </c>
      <c r="G1040" s="454">
        <v>4</v>
      </c>
      <c r="H1040" s="454">
        <f t="shared" si="32"/>
        <v>0</v>
      </c>
      <c r="I1040" s="454">
        <f t="shared" si="33"/>
        <v>0</v>
      </c>
      <c r="J1040" s="322">
        <v>0.3</v>
      </c>
    </row>
    <row r="1041" hidden="1" spans="1:10">
      <c r="A1041" s="384">
        <f>SUBTOTAL(3,$B$7:B1041)</f>
        <v>20</v>
      </c>
      <c r="B1041" s="356" t="s">
        <v>2133</v>
      </c>
      <c r="C1041" s="356" t="s">
        <v>506</v>
      </c>
      <c r="D1041" s="384" t="s">
        <v>418</v>
      </c>
      <c r="E1041" s="453"/>
      <c r="F1041" s="454">
        <v>10</v>
      </c>
      <c r="G1041" s="454">
        <v>4</v>
      </c>
      <c r="H1041" s="454">
        <f t="shared" si="32"/>
        <v>0</v>
      </c>
      <c r="I1041" s="454">
        <f t="shared" si="33"/>
        <v>0</v>
      </c>
      <c r="J1041" s="322">
        <v>0.3</v>
      </c>
    </row>
    <row r="1042" hidden="1" spans="1:10">
      <c r="A1042" s="384">
        <f>SUBTOTAL(3,$B$7:B1042)</f>
        <v>20</v>
      </c>
      <c r="B1042" s="356" t="s">
        <v>2134</v>
      </c>
      <c r="C1042" s="356" t="s">
        <v>508</v>
      </c>
      <c r="D1042" s="384" t="s">
        <v>418</v>
      </c>
      <c r="E1042" s="453"/>
      <c r="F1042" s="454">
        <v>75</v>
      </c>
      <c r="G1042" s="454">
        <v>35</v>
      </c>
      <c r="H1042" s="454">
        <f t="shared" si="32"/>
        <v>0</v>
      </c>
      <c r="I1042" s="454">
        <f t="shared" si="33"/>
        <v>0</v>
      </c>
      <c r="J1042" s="322">
        <v>0.3</v>
      </c>
    </row>
    <row r="1043" hidden="1" spans="1:10">
      <c r="A1043" s="384">
        <f>SUBTOTAL(3,$B$7:B1043)</f>
        <v>20</v>
      </c>
      <c r="B1043" s="356" t="s">
        <v>2135</v>
      </c>
      <c r="C1043" s="356" t="s">
        <v>510</v>
      </c>
      <c r="D1043" s="384" t="s">
        <v>511</v>
      </c>
      <c r="E1043" s="453"/>
      <c r="F1043" s="454">
        <v>113</v>
      </c>
      <c r="G1043" s="454">
        <v>13</v>
      </c>
      <c r="H1043" s="454">
        <f t="shared" si="32"/>
        <v>0</v>
      </c>
      <c r="I1043" s="454">
        <f t="shared" si="33"/>
        <v>0</v>
      </c>
      <c r="J1043" s="322">
        <v>0.3</v>
      </c>
    </row>
    <row r="1044" hidden="1" spans="1:10">
      <c r="A1044" s="384">
        <f>SUBTOTAL(3,$B$7:B1044)</f>
        <v>20</v>
      </c>
      <c r="B1044" s="356" t="s">
        <v>2136</v>
      </c>
      <c r="C1044" s="356" t="s">
        <v>513</v>
      </c>
      <c r="D1044" s="384" t="s">
        <v>418</v>
      </c>
      <c r="E1044" s="453"/>
      <c r="F1044" s="454">
        <v>23.74</v>
      </c>
      <c r="G1044" s="454">
        <v>52.83</v>
      </c>
      <c r="H1044" s="454">
        <f t="shared" si="32"/>
        <v>0</v>
      </c>
      <c r="I1044" s="454">
        <f t="shared" si="33"/>
        <v>0</v>
      </c>
      <c r="J1044" s="322">
        <v>0.3</v>
      </c>
    </row>
    <row r="1045" hidden="1" spans="1:10">
      <c r="A1045" s="384">
        <f>SUBTOTAL(3,$B$7:B1045)</f>
        <v>20</v>
      </c>
      <c r="B1045" s="356" t="s">
        <v>2137</v>
      </c>
      <c r="C1045" s="356" t="s">
        <v>515</v>
      </c>
      <c r="D1045" s="384" t="s">
        <v>418</v>
      </c>
      <c r="E1045" s="453"/>
      <c r="F1045" s="454">
        <v>20</v>
      </c>
      <c r="G1045" s="454">
        <v>25</v>
      </c>
      <c r="H1045" s="454">
        <f t="shared" si="32"/>
        <v>0</v>
      </c>
      <c r="I1045" s="454">
        <f t="shared" si="33"/>
        <v>0</v>
      </c>
      <c r="J1045" s="322">
        <v>0.3</v>
      </c>
    </row>
    <row r="1046" hidden="1" spans="1:10">
      <c r="A1046" s="384">
        <f>SUBTOTAL(3,$B$7:B1046)</f>
        <v>20</v>
      </c>
      <c r="B1046" s="356" t="s">
        <v>2138</v>
      </c>
      <c r="C1046" s="356" t="s">
        <v>517</v>
      </c>
      <c r="D1046" s="384" t="s">
        <v>518</v>
      </c>
      <c r="E1046" s="453"/>
      <c r="F1046" s="454">
        <v>5.54</v>
      </c>
      <c r="G1046" s="454">
        <v>7.29</v>
      </c>
      <c r="H1046" s="454">
        <f t="shared" si="32"/>
        <v>0</v>
      </c>
      <c r="I1046" s="454">
        <f t="shared" si="33"/>
        <v>0</v>
      </c>
      <c r="J1046" s="322">
        <v>0.3</v>
      </c>
    </row>
    <row r="1047" hidden="1" spans="1:10">
      <c r="A1047" s="384">
        <f>SUBTOTAL(3,$B$7:B1047)</f>
        <v>20</v>
      </c>
      <c r="B1047" s="356" t="s">
        <v>2139</v>
      </c>
      <c r="C1047" s="356" t="s">
        <v>520</v>
      </c>
      <c r="D1047" s="384" t="s">
        <v>518</v>
      </c>
      <c r="E1047" s="453"/>
      <c r="F1047" s="454">
        <v>5.91</v>
      </c>
      <c r="G1047" s="454">
        <v>7.78</v>
      </c>
      <c r="H1047" s="454">
        <f t="shared" si="32"/>
        <v>0</v>
      </c>
      <c r="I1047" s="454">
        <f t="shared" si="33"/>
        <v>0</v>
      </c>
      <c r="J1047" s="322">
        <v>0.3</v>
      </c>
    </row>
    <row r="1048" hidden="1" spans="1:10">
      <c r="A1048" s="384">
        <f>SUBTOTAL(3,$B$7:B1048)</f>
        <v>20</v>
      </c>
      <c r="B1048" s="356" t="s">
        <v>2140</v>
      </c>
      <c r="C1048" s="356" t="s">
        <v>522</v>
      </c>
      <c r="D1048" s="384" t="s">
        <v>518</v>
      </c>
      <c r="E1048" s="453"/>
      <c r="F1048" s="454">
        <v>9.91</v>
      </c>
      <c r="G1048" s="454">
        <v>13.08</v>
      </c>
      <c r="H1048" s="454">
        <f t="shared" si="32"/>
        <v>0</v>
      </c>
      <c r="I1048" s="454">
        <f t="shared" si="33"/>
        <v>0</v>
      </c>
      <c r="J1048" s="322">
        <v>0.3</v>
      </c>
    </row>
    <row r="1049" hidden="1" spans="1:10">
      <c r="A1049" s="384">
        <f>SUBTOTAL(3,$B$7:B1049)</f>
        <v>20</v>
      </c>
      <c r="B1049" s="356" t="s">
        <v>2141</v>
      </c>
      <c r="C1049" s="356" t="s">
        <v>524</v>
      </c>
      <c r="D1049" s="384" t="s">
        <v>518</v>
      </c>
      <c r="E1049" s="453"/>
      <c r="F1049" s="454">
        <v>10.28</v>
      </c>
      <c r="G1049" s="454">
        <v>13.57</v>
      </c>
      <c r="H1049" s="454">
        <f t="shared" si="32"/>
        <v>0</v>
      </c>
      <c r="I1049" s="454">
        <f t="shared" si="33"/>
        <v>0</v>
      </c>
      <c r="J1049" s="322">
        <v>0.3</v>
      </c>
    </row>
    <row r="1050" hidden="1" spans="1:10">
      <c r="A1050" s="384">
        <f>SUBTOTAL(3,$B$7:B1050)</f>
        <v>20</v>
      </c>
      <c r="B1050" s="356" t="s">
        <v>2142</v>
      </c>
      <c r="C1050" s="356" t="s">
        <v>526</v>
      </c>
      <c r="D1050" s="384" t="s">
        <v>518</v>
      </c>
      <c r="E1050" s="453"/>
      <c r="F1050" s="454">
        <v>11.24</v>
      </c>
      <c r="G1050" s="454">
        <v>18.97</v>
      </c>
      <c r="H1050" s="454">
        <f t="shared" si="32"/>
        <v>0</v>
      </c>
      <c r="I1050" s="454">
        <f t="shared" si="33"/>
        <v>0</v>
      </c>
      <c r="J1050" s="322">
        <v>0.3</v>
      </c>
    </row>
    <row r="1051" hidden="1" spans="1:10">
      <c r="A1051" s="384">
        <f>SUBTOTAL(3,$B$7:B1051)</f>
        <v>20</v>
      </c>
      <c r="B1051" s="356" t="s">
        <v>2143</v>
      </c>
      <c r="C1051" s="356" t="s">
        <v>528</v>
      </c>
      <c r="D1051" s="384" t="s">
        <v>518</v>
      </c>
      <c r="E1051" s="453"/>
      <c r="F1051" s="454">
        <v>11.56</v>
      </c>
      <c r="G1051" s="454">
        <v>19.51</v>
      </c>
      <c r="H1051" s="454">
        <f t="shared" si="32"/>
        <v>0</v>
      </c>
      <c r="I1051" s="454">
        <f t="shared" si="33"/>
        <v>0</v>
      </c>
      <c r="J1051" s="322">
        <v>0.3</v>
      </c>
    </row>
    <row r="1052" hidden="1" spans="1:10">
      <c r="A1052" s="384">
        <f>SUBTOTAL(3,$B$7:B1052)</f>
        <v>20</v>
      </c>
      <c r="B1052" s="356" t="s">
        <v>2144</v>
      </c>
      <c r="C1052" s="356" t="s">
        <v>530</v>
      </c>
      <c r="D1052" s="384" t="s">
        <v>518</v>
      </c>
      <c r="E1052" s="453"/>
      <c r="F1052" s="454">
        <v>6.16</v>
      </c>
      <c r="G1052" s="454">
        <v>8.27</v>
      </c>
      <c r="H1052" s="454">
        <f t="shared" si="32"/>
        <v>0</v>
      </c>
      <c r="I1052" s="454">
        <f t="shared" si="33"/>
        <v>0</v>
      </c>
      <c r="J1052" s="322">
        <v>0.3</v>
      </c>
    </row>
    <row r="1053" hidden="1" spans="1:10">
      <c r="A1053" s="384">
        <f>SUBTOTAL(3,$B$7:B1053)</f>
        <v>20</v>
      </c>
      <c r="B1053" s="356" t="s">
        <v>2145</v>
      </c>
      <c r="C1053" s="356" t="s">
        <v>532</v>
      </c>
      <c r="D1053" s="384" t="s">
        <v>518</v>
      </c>
      <c r="E1053" s="453"/>
      <c r="F1053" s="454">
        <v>6.16</v>
      </c>
      <c r="G1053" s="454">
        <v>8.27</v>
      </c>
      <c r="H1053" s="454">
        <f t="shared" si="32"/>
        <v>0</v>
      </c>
      <c r="I1053" s="454">
        <f t="shared" si="33"/>
        <v>0</v>
      </c>
      <c r="J1053" s="322">
        <v>0.3</v>
      </c>
    </row>
    <row r="1054" hidden="1" spans="1:10">
      <c r="A1054" s="384">
        <f>SUBTOTAL(3,$B$7:B1054)</f>
        <v>20</v>
      </c>
      <c r="B1054" s="356" t="s">
        <v>2146</v>
      </c>
      <c r="C1054" s="356" t="s">
        <v>534</v>
      </c>
      <c r="D1054" s="384" t="s">
        <v>518</v>
      </c>
      <c r="E1054" s="453"/>
      <c r="F1054" s="454">
        <v>6.16</v>
      </c>
      <c r="G1054" s="454">
        <v>8.27</v>
      </c>
      <c r="H1054" s="454">
        <f t="shared" si="32"/>
        <v>0</v>
      </c>
      <c r="I1054" s="454">
        <f t="shared" si="33"/>
        <v>0</v>
      </c>
      <c r="J1054" s="322">
        <v>0.3</v>
      </c>
    </row>
    <row r="1055" hidden="1" spans="1:10">
      <c r="A1055" s="384">
        <f>SUBTOTAL(3,$B$7:B1055)</f>
        <v>20</v>
      </c>
      <c r="B1055" s="356" t="s">
        <v>2147</v>
      </c>
      <c r="C1055" s="356" t="s">
        <v>536</v>
      </c>
      <c r="D1055" s="384" t="s">
        <v>518</v>
      </c>
      <c r="E1055" s="453"/>
      <c r="F1055" s="454">
        <v>6.16</v>
      </c>
      <c r="G1055" s="454">
        <v>8.27</v>
      </c>
      <c r="H1055" s="454">
        <f t="shared" si="32"/>
        <v>0</v>
      </c>
      <c r="I1055" s="454">
        <f t="shared" si="33"/>
        <v>0</v>
      </c>
      <c r="J1055" s="322">
        <v>0.3</v>
      </c>
    </row>
    <row r="1056" hidden="1" spans="1:10">
      <c r="A1056" s="384">
        <f>SUBTOTAL(3,$B$7:B1056)</f>
        <v>20</v>
      </c>
      <c r="B1056" s="356" t="s">
        <v>2148</v>
      </c>
      <c r="C1056" s="356" t="s">
        <v>538</v>
      </c>
      <c r="D1056" s="384" t="s">
        <v>518</v>
      </c>
      <c r="E1056" s="453"/>
      <c r="F1056" s="454">
        <v>6.53</v>
      </c>
      <c r="G1056" s="454">
        <v>8.76</v>
      </c>
      <c r="H1056" s="454">
        <f t="shared" si="32"/>
        <v>0</v>
      </c>
      <c r="I1056" s="454">
        <f t="shared" si="33"/>
        <v>0</v>
      </c>
      <c r="J1056" s="322">
        <v>0.3</v>
      </c>
    </row>
    <row r="1057" hidden="1" spans="1:10">
      <c r="A1057" s="384">
        <f>SUBTOTAL(3,$B$7:B1057)</f>
        <v>20</v>
      </c>
      <c r="B1057" s="356" t="s">
        <v>2149</v>
      </c>
      <c r="C1057" s="356" t="s">
        <v>540</v>
      </c>
      <c r="D1057" s="384" t="s">
        <v>518</v>
      </c>
      <c r="E1057" s="453"/>
      <c r="F1057" s="454">
        <v>6.53</v>
      </c>
      <c r="G1057" s="454">
        <v>8.76</v>
      </c>
      <c r="H1057" s="454">
        <f t="shared" si="32"/>
        <v>0</v>
      </c>
      <c r="I1057" s="454">
        <f t="shared" si="33"/>
        <v>0</v>
      </c>
      <c r="J1057" s="322">
        <v>0.3</v>
      </c>
    </row>
    <row r="1058" hidden="1" spans="1:10">
      <c r="A1058" s="384">
        <f>SUBTOTAL(3,$B$7:B1058)</f>
        <v>20</v>
      </c>
      <c r="B1058" s="356" t="s">
        <v>2150</v>
      </c>
      <c r="C1058" s="356" t="s">
        <v>542</v>
      </c>
      <c r="D1058" s="384" t="s">
        <v>518</v>
      </c>
      <c r="E1058" s="453"/>
      <c r="F1058" s="454">
        <v>6.53</v>
      </c>
      <c r="G1058" s="454">
        <v>8.76</v>
      </c>
      <c r="H1058" s="454">
        <f t="shared" si="32"/>
        <v>0</v>
      </c>
      <c r="I1058" s="454">
        <f t="shared" si="33"/>
        <v>0</v>
      </c>
      <c r="J1058" s="322">
        <v>0.3</v>
      </c>
    </row>
    <row r="1059" hidden="1" spans="1:10">
      <c r="A1059" s="384">
        <f>SUBTOTAL(3,$B$7:B1059)</f>
        <v>20</v>
      </c>
      <c r="B1059" s="356" t="s">
        <v>2151</v>
      </c>
      <c r="C1059" s="356" t="s">
        <v>544</v>
      </c>
      <c r="D1059" s="384" t="s">
        <v>518</v>
      </c>
      <c r="E1059" s="453"/>
      <c r="F1059" s="454">
        <v>6.53</v>
      </c>
      <c r="G1059" s="454">
        <v>8.76</v>
      </c>
      <c r="H1059" s="454">
        <f t="shared" si="32"/>
        <v>0</v>
      </c>
      <c r="I1059" s="454">
        <f t="shared" si="33"/>
        <v>0</v>
      </c>
      <c r="J1059" s="322">
        <v>0.3</v>
      </c>
    </row>
    <row r="1060" hidden="1" spans="1:10">
      <c r="A1060" s="384">
        <f>SUBTOTAL(3,$B$7:B1060)</f>
        <v>20</v>
      </c>
      <c r="B1060" s="356" t="s">
        <v>2152</v>
      </c>
      <c r="C1060" s="356" t="s">
        <v>546</v>
      </c>
      <c r="D1060" s="384" t="s">
        <v>260</v>
      </c>
      <c r="E1060" s="453"/>
      <c r="F1060" s="454">
        <v>22</v>
      </c>
      <c r="G1060" s="454">
        <v>0</v>
      </c>
      <c r="H1060" s="454">
        <f t="shared" si="32"/>
        <v>0</v>
      </c>
      <c r="I1060" s="454">
        <f t="shared" si="33"/>
        <v>0</v>
      </c>
      <c r="J1060" s="322">
        <v>0.3</v>
      </c>
    </row>
    <row r="1061" hidden="1" spans="1:10">
      <c r="A1061" s="384">
        <f>SUBTOTAL(3,$B$7:B1061)</f>
        <v>20</v>
      </c>
      <c r="B1061" s="356" t="s">
        <v>2153</v>
      </c>
      <c r="C1061" s="356" t="s">
        <v>548</v>
      </c>
      <c r="D1061" s="384" t="s">
        <v>260</v>
      </c>
      <c r="E1061" s="453"/>
      <c r="F1061" s="454">
        <v>22</v>
      </c>
      <c r="G1061" s="454">
        <v>0</v>
      </c>
      <c r="H1061" s="454">
        <f t="shared" si="32"/>
        <v>0</v>
      </c>
      <c r="I1061" s="454">
        <f t="shared" si="33"/>
        <v>0</v>
      </c>
      <c r="J1061" s="322">
        <v>0.3</v>
      </c>
    </row>
    <row r="1062" hidden="1" spans="1:10">
      <c r="A1062" s="384">
        <f>SUBTOTAL(3,$B$7:B1062)</f>
        <v>20</v>
      </c>
      <c r="B1062" s="356" t="s">
        <v>2154</v>
      </c>
      <c r="C1062" s="356" t="s">
        <v>550</v>
      </c>
      <c r="D1062" s="384" t="s">
        <v>551</v>
      </c>
      <c r="E1062" s="453"/>
      <c r="F1062" s="454">
        <v>32.5</v>
      </c>
      <c r="G1062" s="454">
        <v>0</v>
      </c>
      <c r="H1062" s="454">
        <f t="shared" si="32"/>
        <v>0</v>
      </c>
      <c r="I1062" s="454">
        <f t="shared" si="33"/>
        <v>0</v>
      </c>
      <c r="J1062" s="322">
        <v>0.3</v>
      </c>
    </row>
    <row r="1063" hidden="1" spans="1:10">
      <c r="A1063" s="384">
        <f>SUBTOTAL(3,$B$7:B1063)</f>
        <v>20</v>
      </c>
      <c r="B1063" s="356" t="s">
        <v>2155</v>
      </c>
      <c r="C1063" s="356" t="s">
        <v>553</v>
      </c>
      <c r="D1063" s="384" t="s">
        <v>551</v>
      </c>
      <c r="E1063" s="453"/>
      <c r="F1063" s="454">
        <v>32.5</v>
      </c>
      <c r="G1063" s="454">
        <v>0</v>
      </c>
      <c r="H1063" s="454">
        <f t="shared" si="32"/>
        <v>0</v>
      </c>
      <c r="I1063" s="454">
        <f t="shared" si="33"/>
        <v>0</v>
      </c>
      <c r="J1063" s="322">
        <v>0.3</v>
      </c>
    </row>
    <row r="1064" hidden="1" spans="1:10">
      <c r="A1064" s="384">
        <f>SUBTOTAL(3,$B$7:B1064)</f>
        <v>20</v>
      </c>
      <c r="B1064" s="356" t="s">
        <v>2156</v>
      </c>
      <c r="C1064" s="356" t="s">
        <v>555</v>
      </c>
      <c r="D1064" s="384" t="s">
        <v>260</v>
      </c>
      <c r="E1064" s="453"/>
      <c r="F1064" s="454">
        <v>23.63</v>
      </c>
      <c r="G1064" s="454">
        <v>0</v>
      </c>
      <c r="H1064" s="454">
        <f t="shared" si="32"/>
        <v>0</v>
      </c>
      <c r="I1064" s="454">
        <f t="shared" si="33"/>
        <v>0</v>
      </c>
      <c r="J1064" s="322">
        <v>0.3</v>
      </c>
    </row>
    <row r="1065" hidden="1" spans="1:10">
      <c r="A1065" s="384">
        <f>SUBTOTAL(3,$B$7:B1065)</f>
        <v>20</v>
      </c>
      <c r="B1065" s="356" t="s">
        <v>2157</v>
      </c>
      <c r="C1065" s="356" t="s">
        <v>557</v>
      </c>
      <c r="D1065" s="384" t="s">
        <v>260</v>
      </c>
      <c r="E1065" s="453"/>
      <c r="F1065" s="454">
        <v>11.81</v>
      </c>
      <c r="G1065" s="454">
        <v>0</v>
      </c>
      <c r="H1065" s="454">
        <f t="shared" si="32"/>
        <v>0</v>
      </c>
      <c r="I1065" s="454">
        <f t="shared" si="33"/>
        <v>0</v>
      </c>
      <c r="J1065" s="322">
        <v>0.3</v>
      </c>
    </row>
    <row r="1066" hidden="1" spans="1:10">
      <c r="A1066" s="384">
        <f>SUBTOTAL(3,$B$7:B1066)</f>
        <v>20</v>
      </c>
      <c r="B1066" s="356" t="s">
        <v>2158</v>
      </c>
      <c r="C1066" s="356" t="s">
        <v>559</v>
      </c>
      <c r="D1066" s="384" t="s">
        <v>260</v>
      </c>
      <c r="E1066" s="453"/>
      <c r="F1066" s="454">
        <v>79.89</v>
      </c>
      <c r="G1066" s="454">
        <v>0</v>
      </c>
      <c r="H1066" s="454">
        <f t="shared" si="32"/>
        <v>0</v>
      </c>
      <c r="I1066" s="454">
        <f t="shared" si="33"/>
        <v>0</v>
      </c>
      <c r="J1066" s="322">
        <v>0.3</v>
      </c>
    </row>
    <row r="1067" hidden="1" spans="1:10">
      <c r="A1067" s="384">
        <f>SUBTOTAL(3,$B$7:B1067)</f>
        <v>20</v>
      </c>
      <c r="B1067" s="356" t="s">
        <v>2159</v>
      </c>
      <c r="C1067" s="356" t="s">
        <v>561</v>
      </c>
      <c r="D1067" s="384" t="s">
        <v>260</v>
      </c>
      <c r="E1067" s="453"/>
      <c r="F1067" s="454">
        <v>26.63</v>
      </c>
      <c r="G1067" s="454">
        <v>0</v>
      </c>
      <c r="H1067" s="454">
        <f t="shared" si="32"/>
        <v>0</v>
      </c>
      <c r="I1067" s="454">
        <f t="shared" si="33"/>
        <v>0</v>
      </c>
      <c r="J1067" s="322">
        <v>0.3</v>
      </c>
    </row>
    <row r="1068" hidden="1" spans="1:10">
      <c r="A1068" s="384">
        <f>SUBTOTAL(3,$B$7:B1068)</f>
        <v>20</v>
      </c>
      <c r="B1068" s="356" t="s">
        <v>2160</v>
      </c>
      <c r="C1068" s="356" t="s">
        <v>563</v>
      </c>
      <c r="D1068" s="384" t="s">
        <v>260</v>
      </c>
      <c r="E1068" s="453"/>
      <c r="F1068" s="454">
        <v>35.42</v>
      </c>
      <c r="G1068" s="454">
        <v>0</v>
      </c>
      <c r="H1068" s="454">
        <f t="shared" si="32"/>
        <v>0</v>
      </c>
      <c r="I1068" s="454">
        <f t="shared" si="33"/>
        <v>0</v>
      </c>
      <c r="J1068" s="322">
        <v>0.3</v>
      </c>
    </row>
    <row r="1069" hidden="1" spans="1:10">
      <c r="A1069" s="384">
        <f>SUBTOTAL(3,$B$7:B1069)</f>
        <v>20</v>
      </c>
      <c r="B1069" s="356" t="s">
        <v>2161</v>
      </c>
      <c r="C1069" s="356" t="s">
        <v>565</v>
      </c>
      <c r="D1069" s="384" t="s">
        <v>260</v>
      </c>
      <c r="E1069" s="453"/>
      <c r="F1069" s="454">
        <v>17.71</v>
      </c>
      <c r="G1069" s="454">
        <v>0</v>
      </c>
      <c r="H1069" s="454">
        <f t="shared" si="32"/>
        <v>0</v>
      </c>
      <c r="I1069" s="454">
        <f t="shared" si="33"/>
        <v>0</v>
      </c>
      <c r="J1069" s="322">
        <v>0.3</v>
      </c>
    </row>
    <row r="1070" hidden="1" spans="1:10">
      <c r="A1070" s="384">
        <f>SUBTOTAL(3,$B$7:B1070)</f>
        <v>20</v>
      </c>
      <c r="B1070" s="356" t="s">
        <v>2162</v>
      </c>
      <c r="C1070" s="356" t="s">
        <v>567</v>
      </c>
      <c r="D1070" s="384" t="s">
        <v>568</v>
      </c>
      <c r="E1070" s="453"/>
      <c r="F1070" s="454">
        <v>40</v>
      </c>
      <c r="G1070" s="454">
        <v>20</v>
      </c>
      <c r="H1070" s="454">
        <f t="shared" si="32"/>
        <v>0</v>
      </c>
      <c r="I1070" s="454">
        <f t="shared" si="33"/>
        <v>0</v>
      </c>
      <c r="J1070" s="322">
        <v>0.3</v>
      </c>
    </row>
    <row r="1071" hidden="1" spans="1:10">
      <c r="A1071" s="384">
        <f>SUBTOTAL(3,$B$7:B1071)</f>
        <v>20</v>
      </c>
      <c r="B1071" s="356" t="s">
        <v>2163</v>
      </c>
      <c r="C1071" s="356" t="s">
        <v>570</v>
      </c>
      <c r="D1071" s="384" t="s">
        <v>568</v>
      </c>
      <c r="E1071" s="453"/>
      <c r="F1071" s="454">
        <v>40</v>
      </c>
      <c r="G1071" s="454">
        <v>20</v>
      </c>
      <c r="H1071" s="454">
        <f t="shared" si="32"/>
        <v>0</v>
      </c>
      <c r="I1071" s="454">
        <f t="shared" si="33"/>
        <v>0</v>
      </c>
      <c r="J1071" s="322">
        <v>0.3</v>
      </c>
    </row>
    <row r="1072" hidden="1" spans="1:10">
      <c r="A1072" s="384">
        <f>SUBTOTAL(3,$B$7:B1072)</f>
        <v>20</v>
      </c>
      <c r="B1072" s="356" t="s">
        <v>2164</v>
      </c>
      <c r="C1072" s="356" t="s">
        <v>572</v>
      </c>
      <c r="D1072" s="384" t="s">
        <v>573</v>
      </c>
      <c r="E1072" s="453"/>
      <c r="F1072" s="454">
        <v>10</v>
      </c>
      <c r="G1072" s="454">
        <v>150</v>
      </c>
      <c r="H1072" s="454">
        <f t="shared" si="32"/>
        <v>0</v>
      </c>
      <c r="I1072" s="454">
        <f t="shared" si="33"/>
        <v>0</v>
      </c>
      <c r="J1072" s="322">
        <v>0.3</v>
      </c>
    </row>
    <row r="1073" hidden="1" spans="1:10">
      <c r="A1073" s="384">
        <f>SUBTOTAL(3,$B$7:B1073)</f>
        <v>20</v>
      </c>
      <c r="B1073" s="356" t="s">
        <v>2165</v>
      </c>
      <c r="C1073" s="356" t="s">
        <v>575</v>
      </c>
      <c r="D1073" s="384" t="s">
        <v>573</v>
      </c>
      <c r="E1073" s="453"/>
      <c r="F1073" s="454">
        <v>10</v>
      </c>
      <c r="G1073" s="454">
        <v>150</v>
      </c>
      <c r="H1073" s="454">
        <f t="shared" si="32"/>
        <v>0</v>
      </c>
      <c r="I1073" s="454">
        <f t="shared" si="33"/>
        <v>0</v>
      </c>
      <c r="J1073" s="322">
        <v>0.3</v>
      </c>
    </row>
    <row r="1074" hidden="1" spans="1:10">
      <c r="A1074" s="384">
        <f>SUBTOTAL(3,$B$7:B1074)</f>
        <v>20</v>
      </c>
      <c r="B1074" s="356" t="s">
        <v>2166</v>
      </c>
      <c r="C1074" s="356" t="s">
        <v>577</v>
      </c>
      <c r="D1074" s="384" t="s">
        <v>573</v>
      </c>
      <c r="E1074" s="453"/>
      <c r="F1074" s="454">
        <v>30</v>
      </c>
      <c r="G1074" s="454">
        <v>150</v>
      </c>
      <c r="H1074" s="454">
        <f t="shared" si="32"/>
        <v>0</v>
      </c>
      <c r="I1074" s="454">
        <f t="shared" si="33"/>
        <v>0</v>
      </c>
      <c r="J1074" s="322">
        <v>0.3</v>
      </c>
    </row>
    <row r="1075" hidden="1" spans="1:10">
      <c r="A1075" s="384">
        <f>SUBTOTAL(3,$B$7:B1075)</f>
        <v>20</v>
      </c>
      <c r="B1075" s="356" t="s">
        <v>2167</v>
      </c>
      <c r="C1075" s="356" t="s">
        <v>579</v>
      </c>
      <c r="D1075" s="384" t="s">
        <v>573</v>
      </c>
      <c r="E1075" s="453"/>
      <c r="F1075" s="454">
        <v>30</v>
      </c>
      <c r="G1075" s="454">
        <v>150</v>
      </c>
      <c r="H1075" s="454">
        <f t="shared" si="32"/>
        <v>0</v>
      </c>
      <c r="I1075" s="454">
        <f t="shared" si="33"/>
        <v>0</v>
      </c>
      <c r="J1075" s="322">
        <v>0.3</v>
      </c>
    </row>
    <row r="1076" hidden="1" spans="1:10">
      <c r="A1076" s="384">
        <f>SUBTOTAL(3,$B$7:B1076)</f>
        <v>20</v>
      </c>
      <c r="B1076" s="356" t="s">
        <v>2168</v>
      </c>
      <c r="C1076" s="356" t="s">
        <v>581</v>
      </c>
      <c r="D1076" s="384" t="s">
        <v>518</v>
      </c>
      <c r="E1076" s="453"/>
      <c r="F1076" s="454">
        <v>10</v>
      </c>
      <c r="G1076" s="454">
        <v>0</v>
      </c>
      <c r="H1076" s="454">
        <f t="shared" si="32"/>
        <v>0</v>
      </c>
      <c r="I1076" s="454">
        <f t="shared" si="33"/>
        <v>0</v>
      </c>
      <c r="J1076" s="322">
        <v>0.3</v>
      </c>
    </row>
    <row r="1077" hidden="1" spans="1:10">
      <c r="A1077" s="384">
        <f>SUBTOTAL(3,$B$7:B1077)</f>
        <v>20</v>
      </c>
      <c r="B1077" s="356" t="s">
        <v>2169</v>
      </c>
      <c r="C1077" s="356" t="s">
        <v>583</v>
      </c>
      <c r="D1077" s="384" t="s">
        <v>518</v>
      </c>
      <c r="E1077" s="453"/>
      <c r="F1077" s="454">
        <v>15</v>
      </c>
      <c r="G1077" s="454">
        <v>0</v>
      </c>
      <c r="H1077" s="454">
        <f t="shared" si="32"/>
        <v>0</v>
      </c>
      <c r="I1077" s="454">
        <f t="shared" si="33"/>
        <v>0</v>
      </c>
      <c r="J1077" s="322">
        <v>0.3</v>
      </c>
    </row>
    <row r="1078" hidden="1" spans="1:10">
      <c r="A1078" s="384">
        <f>SUBTOTAL(3,$B$7:B1078)</f>
        <v>20</v>
      </c>
      <c r="B1078" s="356" t="s">
        <v>2170</v>
      </c>
      <c r="C1078" s="356" t="s">
        <v>585</v>
      </c>
      <c r="D1078" s="384" t="s">
        <v>518</v>
      </c>
      <c r="E1078" s="453"/>
      <c r="F1078" s="454">
        <v>0.08</v>
      </c>
      <c r="G1078" s="454">
        <v>0</v>
      </c>
      <c r="H1078" s="454">
        <f t="shared" si="32"/>
        <v>0</v>
      </c>
      <c r="I1078" s="454">
        <f t="shared" si="33"/>
        <v>0</v>
      </c>
      <c r="J1078" s="322">
        <v>0.3</v>
      </c>
    </row>
    <row r="1079" hidden="1" spans="1:10">
      <c r="A1079" s="384">
        <f>SUBTOTAL(3,$B$7:B1079)</f>
        <v>20</v>
      </c>
      <c r="B1079" s="356" t="s">
        <v>2171</v>
      </c>
      <c r="C1079" s="356" t="s">
        <v>587</v>
      </c>
      <c r="D1079" s="384" t="s">
        <v>518</v>
      </c>
      <c r="E1079" s="453"/>
      <c r="F1079" s="454">
        <v>0.08</v>
      </c>
      <c r="G1079" s="454">
        <v>0</v>
      </c>
      <c r="H1079" s="454">
        <f t="shared" ref="H1079:H1142" si="34">E1079*F1079*J1079</f>
        <v>0</v>
      </c>
      <c r="I1079" s="454">
        <f t="shared" ref="I1079:I1142" si="35">E1079*G1079*J1079</f>
        <v>0</v>
      </c>
      <c r="J1079" s="322">
        <v>0.3</v>
      </c>
    </row>
    <row r="1080" hidden="1" spans="1:10">
      <c r="A1080" s="384">
        <f>SUBTOTAL(3,$B$7:B1080)</f>
        <v>20</v>
      </c>
      <c r="B1080" s="356" t="s">
        <v>2172</v>
      </c>
      <c r="C1080" s="356" t="s">
        <v>589</v>
      </c>
      <c r="D1080" s="384" t="s">
        <v>444</v>
      </c>
      <c r="E1080" s="453"/>
      <c r="F1080" s="454">
        <v>0.5</v>
      </c>
      <c r="G1080" s="454">
        <v>0.5</v>
      </c>
      <c r="H1080" s="454">
        <f t="shared" si="34"/>
        <v>0</v>
      </c>
      <c r="I1080" s="454">
        <f t="shared" si="35"/>
        <v>0</v>
      </c>
      <c r="J1080" s="322">
        <v>0.3</v>
      </c>
    </row>
    <row r="1081" hidden="1" spans="1:10">
      <c r="A1081" s="384">
        <f>SUBTOTAL(3,$B$7:B1081)</f>
        <v>20</v>
      </c>
      <c r="B1081" s="356" t="s">
        <v>2173</v>
      </c>
      <c r="C1081" s="356" t="s">
        <v>591</v>
      </c>
      <c r="D1081" s="384" t="s">
        <v>592</v>
      </c>
      <c r="E1081" s="453"/>
      <c r="F1081" s="454">
        <v>3</v>
      </c>
      <c r="G1081" s="454">
        <v>10</v>
      </c>
      <c r="H1081" s="454">
        <f t="shared" si="34"/>
        <v>0</v>
      </c>
      <c r="I1081" s="454">
        <f t="shared" si="35"/>
        <v>0</v>
      </c>
      <c r="J1081" s="322">
        <v>0.3</v>
      </c>
    </row>
    <row r="1082" hidden="1" spans="1:10">
      <c r="A1082" s="384">
        <f>SUBTOTAL(3,$B$7:B1082)</f>
        <v>20</v>
      </c>
      <c r="B1082" s="356" t="s">
        <v>2174</v>
      </c>
      <c r="C1082" s="356" t="s">
        <v>594</v>
      </c>
      <c r="D1082" s="384" t="s">
        <v>444</v>
      </c>
      <c r="E1082" s="453"/>
      <c r="F1082" s="454">
        <v>0.1</v>
      </c>
      <c r="G1082" s="454">
        <v>0.2</v>
      </c>
      <c r="H1082" s="454">
        <f t="shared" si="34"/>
        <v>0</v>
      </c>
      <c r="I1082" s="454">
        <f t="shared" si="35"/>
        <v>0</v>
      </c>
      <c r="J1082" s="322">
        <v>0.3</v>
      </c>
    </row>
    <row r="1083" hidden="1" spans="1:10">
      <c r="A1083" s="384">
        <f>SUBTOTAL(3,$B$7:B1083)</f>
        <v>20</v>
      </c>
      <c r="B1083" s="356" t="s">
        <v>2175</v>
      </c>
      <c r="C1083" s="356" t="s">
        <v>596</v>
      </c>
      <c r="D1083" s="384" t="s">
        <v>444</v>
      </c>
      <c r="E1083" s="453"/>
      <c r="F1083" s="454">
        <v>0.1</v>
      </c>
      <c r="G1083" s="454">
        <v>0.1</v>
      </c>
      <c r="H1083" s="454">
        <f t="shared" si="34"/>
        <v>0</v>
      </c>
      <c r="I1083" s="454">
        <f t="shared" si="35"/>
        <v>0</v>
      </c>
      <c r="J1083" s="322">
        <v>0.3</v>
      </c>
    </row>
    <row r="1084" hidden="1" spans="1:10">
      <c r="A1084" s="384">
        <f>SUBTOTAL(3,$B$7:B1084)</f>
        <v>20</v>
      </c>
      <c r="B1084" s="356" t="s">
        <v>2176</v>
      </c>
      <c r="C1084" s="356" t="s">
        <v>598</v>
      </c>
      <c r="D1084" s="384" t="s">
        <v>305</v>
      </c>
      <c r="E1084" s="453"/>
      <c r="F1084" s="454">
        <v>5</v>
      </c>
      <c r="G1084" s="454">
        <v>2</v>
      </c>
      <c r="H1084" s="454">
        <f t="shared" si="34"/>
        <v>0</v>
      </c>
      <c r="I1084" s="454">
        <f t="shared" si="35"/>
        <v>0</v>
      </c>
      <c r="J1084" s="322">
        <v>0.3</v>
      </c>
    </row>
    <row r="1085" hidden="1" spans="1:10">
      <c r="A1085" s="384">
        <f>SUBTOTAL(3,$B$7:B1085)</f>
        <v>20</v>
      </c>
      <c r="B1085" s="356" t="s">
        <v>2177</v>
      </c>
      <c r="C1085" s="356" t="s">
        <v>600</v>
      </c>
      <c r="D1085" s="384" t="s">
        <v>305</v>
      </c>
      <c r="E1085" s="453"/>
      <c r="F1085" s="454">
        <v>2</v>
      </c>
      <c r="G1085" s="454">
        <v>2</v>
      </c>
      <c r="H1085" s="454">
        <f t="shared" si="34"/>
        <v>0</v>
      </c>
      <c r="I1085" s="454">
        <f t="shared" si="35"/>
        <v>0</v>
      </c>
      <c r="J1085" s="322">
        <v>0.3</v>
      </c>
    </row>
    <row r="1086" hidden="1" spans="1:10">
      <c r="A1086" s="384">
        <f>SUBTOTAL(3,$B$7:B1086)</f>
        <v>20</v>
      </c>
      <c r="B1086" s="356" t="s">
        <v>2178</v>
      </c>
      <c r="C1086" s="356" t="s">
        <v>602</v>
      </c>
      <c r="D1086" s="384" t="s">
        <v>484</v>
      </c>
      <c r="E1086" s="453"/>
      <c r="F1086" s="454">
        <v>15</v>
      </c>
      <c r="G1086" s="454">
        <v>18</v>
      </c>
      <c r="H1086" s="454">
        <f t="shared" si="34"/>
        <v>0</v>
      </c>
      <c r="I1086" s="454">
        <f t="shared" si="35"/>
        <v>0</v>
      </c>
      <c r="J1086" s="322">
        <v>0.3</v>
      </c>
    </row>
    <row r="1087" hidden="1" spans="1:10">
      <c r="A1087" s="384">
        <f>SUBTOTAL(3,$B$7:B1087)</f>
        <v>20</v>
      </c>
      <c r="B1087" s="356" t="s">
        <v>2179</v>
      </c>
      <c r="C1087" s="356" t="s">
        <v>604</v>
      </c>
      <c r="D1087" s="384" t="s">
        <v>484</v>
      </c>
      <c r="E1087" s="453"/>
      <c r="F1087" s="454">
        <v>6</v>
      </c>
      <c r="G1087" s="454">
        <v>6</v>
      </c>
      <c r="H1087" s="454">
        <f t="shared" si="34"/>
        <v>0</v>
      </c>
      <c r="I1087" s="454">
        <f t="shared" si="35"/>
        <v>0</v>
      </c>
      <c r="J1087" s="322">
        <v>0.3</v>
      </c>
    </row>
    <row r="1088" hidden="1" spans="1:10">
      <c r="A1088" s="384">
        <f>SUBTOTAL(3,$B$7:B1088)</f>
        <v>20</v>
      </c>
      <c r="B1088" s="356" t="s">
        <v>2180</v>
      </c>
      <c r="C1088" s="356" t="s">
        <v>606</v>
      </c>
      <c r="D1088" s="384" t="s">
        <v>484</v>
      </c>
      <c r="E1088" s="453"/>
      <c r="F1088" s="454">
        <v>6</v>
      </c>
      <c r="G1088" s="454">
        <v>6</v>
      </c>
      <c r="H1088" s="454">
        <f t="shared" si="34"/>
        <v>0</v>
      </c>
      <c r="I1088" s="454">
        <f t="shared" si="35"/>
        <v>0</v>
      </c>
      <c r="J1088" s="322">
        <v>0.3</v>
      </c>
    </row>
    <row r="1089" ht="24" hidden="1" spans="1:10">
      <c r="A1089" s="384">
        <f>SUBTOTAL(3,$B$7:B1089)</f>
        <v>20</v>
      </c>
      <c r="B1089" s="356" t="s">
        <v>2181</v>
      </c>
      <c r="C1089" s="356" t="s">
        <v>608</v>
      </c>
      <c r="D1089" s="384" t="s">
        <v>484</v>
      </c>
      <c r="E1089" s="453"/>
      <c r="F1089" s="454">
        <v>10</v>
      </c>
      <c r="G1089" s="454">
        <v>10</v>
      </c>
      <c r="H1089" s="454">
        <f t="shared" si="34"/>
        <v>0</v>
      </c>
      <c r="I1089" s="454">
        <f t="shared" si="35"/>
        <v>0</v>
      </c>
      <c r="J1089" s="322">
        <v>0.3</v>
      </c>
    </row>
    <row r="1090" ht="24" hidden="1" spans="1:10">
      <c r="A1090" s="384">
        <f>SUBTOTAL(3,$B$7:B1090)</f>
        <v>20</v>
      </c>
      <c r="B1090" s="356" t="s">
        <v>2182</v>
      </c>
      <c r="C1090" s="356" t="s">
        <v>610</v>
      </c>
      <c r="D1090" s="384" t="s">
        <v>484</v>
      </c>
      <c r="E1090" s="453"/>
      <c r="F1090" s="454">
        <v>10</v>
      </c>
      <c r="G1090" s="454">
        <v>10</v>
      </c>
      <c r="H1090" s="454">
        <f t="shared" si="34"/>
        <v>0</v>
      </c>
      <c r="I1090" s="454">
        <f t="shared" si="35"/>
        <v>0</v>
      </c>
      <c r="J1090" s="322">
        <v>0.3</v>
      </c>
    </row>
    <row r="1091" ht="24" hidden="1" spans="1:10">
      <c r="A1091" s="384">
        <f>SUBTOTAL(3,$B$7:B1091)</f>
        <v>20</v>
      </c>
      <c r="B1091" s="356" t="s">
        <v>2183</v>
      </c>
      <c r="C1091" s="356" t="s">
        <v>612</v>
      </c>
      <c r="D1091" s="384" t="s">
        <v>484</v>
      </c>
      <c r="E1091" s="453"/>
      <c r="F1091" s="454">
        <v>10</v>
      </c>
      <c r="G1091" s="454">
        <v>10</v>
      </c>
      <c r="H1091" s="454">
        <f t="shared" si="34"/>
        <v>0</v>
      </c>
      <c r="I1091" s="454">
        <f t="shared" si="35"/>
        <v>0</v>
      </c>
      <c r="J1091" s="322">
        <v>0.3</v>
      </c>
    </row>
    <row r="1092" ht="24" hidden="1" spans="1:10">
      <c r="A1092" s="384">
        <f>SUBTOTAL(3,$B$7:B1092)</f>
        <v>20</v>
      </c>
      <c r="B1092" s="356" t="s">
        <v>2184</v>
      </c>
      <c r="C1092" s="356" t="s">
        <v>614</v>
      </c>
      <c r="D1092" s="384" t="s">
        <v>484</v>
      </c>
      <c r="E1092" s="453"/>
      <c r="F1092" s="454">
        <v>10</v>
      </c>
      <c r="G1092" s="454">
        <v>10</v>
      </c>
      <c r="H1092" s="454">
        <f t="shared" si="34"/>
        <v>0</v>
      </c>
      <c r="I1092" s="454">
        <f t="shared" si="35"/>
        <v>0</v>
      </c>
      <c r="J1092" s="322">
        <v>0.3</v>
      </c>
    </row>
    <row r="1093" ht="24" hidden="1" spans="1:10">
      <c r="A1093" s="384">
        <f>SUBTOTAL(3,$B$7:B1093)</f>
        <v>20</v>
      </c>
      <c r="B1093" s="356" t="s">
        <v>2185</v>
      </c>
      <c r="C1093" s="356" t="s">
        <v>616</v>
      </c>
      <c r="D1093" s="384" t="s">
        <v>484</v>
      </c>
      <c r="E1093" s="453"/>
      <c r="F1093" s="454">
        <v>12</v>
      </c>
      <c r="G1093" s="454">
        <v>14</v>
      </c>
      <c r="H1093" s="454">
        <f t="shared" si="34"/>
        <v>0</v>
      </c>
      <c r="I1093" s="454">
        <f t="shared" si="35"/>
        <v>0</v>
      </c>
      <c r="J1093" s="322">
        <v>0.3</v>
      </c>
    </row>
    <row r="1094" ht="24" hidden="1" spans="1:10">
      <c r="A1094" s="384">
        <f>SUBTOTAL(3,$B$7:B1094)</f>
        <v>20</v>
      </c>
      <c r="B1094" s="356" t="s">
        <v>2186</v>
      </c>
      <c r="C1094" s="356" t="s">
        <v>618</v>
      </c>
      <c r="D1094" s="384" t="s">
        <v>484</v>
      </c>
      <c r="E1094" s="453"/>
      <c r="F1094" s="454">
        <v>12</v>
      </c>
      <c r="G1094" s="454">
        <v>14</v>
      </c>
      <c r="H1094" s="454">
        <f t="shared" si="34"/>
        <v>0</v>
      </c>
      <c r="I1094" s="454">
        <f t="shared" si="35"/>
        <v>0</v>
      </c>
      <c r="J1094" s="322">
        <v>0.3</v>
      </c>
    </row>
    <row r="1095" hidden="1" spans="1:10">
      <c r="A1095" s="384">
        <f>SUBTOTAL(3,$B$7:B1095)</f>
        <v>20</v>
      </c>
      <c r="B1095" s="356" t="s">
        <v>2187</v>
      </c>
      <c r="C1095" s="356" t="s">
        <v>620</v>
      </c>
      <c r="D1095" s="384" t="s">
        <v>484</v>
      </c>
      <c r="E1095" s="453"/>
      <c r="F1095" s="454">
        <v>1</v>
      </c>
      <c r="G1095" s="454">
        <v>0</v>
      </c>
      <c r="H1095" s="454">
        <f t="shared" si="34"/>
        <v>0</v>
      </c>
      <c r="I1095" s="454">
        <f t="shared" si="35"/>
        <v>0</v>
      </c>
      <c r="J1095" s="322">
        <v>0.3</v>
      </c>
    </row>
    <row r="1096" hidden="1" spans="1:10">
      <c r="A1096" s="384">
        <f>SUBTOTAL(3,$B$7:B1096)</f>
        <v>20</v>
      </c>
      <c r="B1096" s="356" t="s">
        <v>2188</v>
      </c>
      <c r="C1096" s="356" t="s">
        <v>622</v>
      </c>
      <c r="D1096" s="384" t="s">
        <v>623</v>
      </c>
      <c r="E1096" s="456">
        <v>0</v>
      </c>
      <c r="F1096" s="454">
        <v>0.52</v>
      </c>
      <c r="G1096" s="454">
        <v>0.56</v>
      </c>
      <c r="H1096" s="454">
        <f>E1096*F1096*J1096*1.3</f>
        <v>0</v>
      </c>
      <c r="I1096" s="454">
        <f>E1096*G1096*J1096*1.3</f>
        <v>0</v>
      </c>
      <c r="J1096" s="322">
        <v>0.7</v>
      </c>
    </row>
    <row r="1097" hidden="1" spans="1:10">
      <c r="A1097" s="384">
        <f>SUBTOTAL(3,$B$7:B1097)</f>
        <v>20</v>
      </c>
      <c r="B1097" s="356" t="s">
        <v>2189</v>
      </c>
      <c r="C1097" s="356" t="s">
        <v>625</v>
      </c>
      <c r="D1097" s="384" t="s">
        <v>623</v>
      </c>
      <c r="E1097" s="453"/>
      <c r="F1097" s="454">
        <v>0.6</v>
      </c>
      <c r="G1097" s="454">
        <v>0.65</v>
      </c>
      <c r="H1097" s="454">
        <f t="shared" si="34"/>
        <v>0</v>
      </c>
      <c r="I1097" s="454">
        <f t="shared" si="35"/>
        <v>0</v>
      </c>
      <c r="J1097" s="322">
        <v>0.3</v>
      </c>
    </row>
    <row r="1098" hidden="1" spans="1:10">
      <c r="A1098" s="384">
        <f>SUBTOTAL(3,$B$7:B1098)</f>
        <v>20</v>
      </c>
      <c r="B1098" s="356" t="s">
        <v>2190</v>
      </c>
      <c r="C1098" s="356" t="s">
        <v>627</v>
      </c>
      <c r="D1098" s="384" t="s">
        <v>623</v>
      </c>
      <c r="E1098" s="453"/>
      <c r="F1098" s="454">
        <v>0.69</v>
      </c>
      <c r="G1098" s="454">
        <v>0.81</v>
      </c>
      <c r="H1098" s="454">
        <f t="shared" si="34"/>
        <v>0</v>
      </c>
      <c r="I1098" s="454">
        <f t="shared" si="35"/>
        <v>0</v>
      </c>
      <c r="J1098" s="322">
        <v>0.3</v>
      </c>
    </row>
    <row r="1099" hidden="1" spans="1:10">
      <c r="A1099" s="384">
        <f>SUBTOTAL(3,$B$7:B1099)</f>
        <v>20</v>
      </c>
      <c r="B1099" s="356" t="s">
        <v>2191</v>
      </c>
      <c r="C1099" s="356" t="s">
        <v>629</v>
      </c>
      <c r="D1099" s="384" t="s">
        <v>623</v>
      </c>
      <c r="E1099" s="456"/>
      <c r="F1099" s="454">
        <v>0.77</v>
      </c>
      <c r="G1099" s="454">
        <v>0.85</v>
      </c>
      <c r="H1099" s="454">
        <f>E1099*F1099*J1099*1.3</f>
        <v>0</v>
      </c>
      <c r="I1099" s="454">
        <f>E1099*G1099*J1099*1.3</f>
        <v>0</v>
      </c>
      <c r="J1099" s="322">
        <v>0.7</v>
      </c>
    </row>
    <row r="1100" hidden="1" spans="1:10">
      <c r="A1100" s="384">
        <f>SUBTOTAL(3,$B$7:B1100)</f>
        <v>20</v>
      </c>
      <c r="B1100" s="356" t="s">
        <v>2192</v>
      </c>
      <c r="C1100" s="356" t="s">
        <v>631</v>
      </c>
      <c r="D1100" s="384" t="s">
        <v>623</v>
      </c>
      <c r="E1100" s="453"/>
      <c r="F1100" s="454">
        <v>0.85</v>
      </c>
      <c r="G1100" s="454">
        <v>0.98</v>
      </c>
      <c r="H1100" s="454">
        <f t="shared" si="34"/>
        <v>0</v>
      </c>
      <c r="I1100" s="454">
        <f t="shared" si="35"/>
        <v>0</v>
      </c>
      <c r="J1100" s="322">
        <v>0.3</v>
      </c>
    </row>
    <row r="1101" hidden="1" spans="1:10">
      <c r="A1101" s="384">
        <f>SUBTOTAL(3,$B$7:B1101)</f>
        <v>20</v>
      </c>
      <c r="B1101" s="356" t="s">
        <v>2193</v>
      </c>
      <c r="C1101" s="356" t="s">
        <v>633</v>
      </c>
      <c r="D1101" s="384" t="s">
        <v>623</v>
      </c>
      <c r="E1101" s="453"/>
      <c r="F1101" s="454">
        <v>0.94</v>
      </c>
      <c r="G1101" s="454">
        <v>1.27</v>
      </c>
      <c r="H1101" s="454">
        <f t="shared" si="34"/>
        <v>0</v>
      </c>
      <c r="I1101" s="454">
        <f t="shared" si="35"/>
        <v>0</v>
      </c>
      <c r="J1101" s="322">
        <v>0.3</v>
      </c>
    </row>
    <row r="1102" hidden="1" spans="1:10">
      <c r="A1102" s="384">
        <f>SUBTOTAL(3,$B$7:B1102)</f>
        <v>20</v>
      </c>
      <c r="B1102" s="356" t="s">
        <v>2194</v>
      </c>
      <c r="C1102" s="356" t="s">
        <v>635</v>
      </c>
      <c r="D1102" s="384" t="s">
        <v>623</v>
      </c>
      <c r="E1102" s="453"/>
      <c r="F1102" s="454">
        <v>1.02</v>
      </c>
      <c r="G1102" s="454">
        <v>1.23</v>
      </c>
      <c r="H1102" s="454">
        <f t="shared" si="34"/>
        <v>0</v>
      </c>
      <c r="I1102" s="454">
        <f t="shared" si="35"/>
        <v>0</v>
      </c>
      <c r="J1102" s="322">
        <v>0.3</v>
      </c>
    </row>
    <row r="1103" hidden="1" spans="1:10">
      <c r="A1103" s="384">
        <f>SUBTOTAL(3,$B$7:B1103)</f>
        <v>20</v>
      </c>
      <c r="B1103" s="356" t="s">
        <v>2195</v>
      </c>
      <c r="C1103" s="356" t="s">
        <v>637</v>
      </c>
      <c r="D1103" s="384" t="s">
        <v>623</v>
      </c>
      <c r="E1103" s="453"/>
      <c r="F1103" s="454">
        <v>1.27</v>
      </c>
      <c r="G1103" s="454">
        <v>1.48</v>
      </c>
      <c r="H1103" s="454">
        <f t="shared" si="34"/>
        <v>0</v>
      </c>
      <c r="I1103" s="454">
        <f t="shared" si="35"/>
        <v>0</v>
      </c>
      <c r="J1103" s="322">
        <v>0.3</v>
      </c>
    </row>
    <row r="1104" hidden="1" spans="1:10">
      <c r="A1104" s="384">
        <f>SUBTOTAL(3,$B$7:B1104)</f>
        <v>20</v>
      </c>
      <c r="B1104" s="356" t="s">
        <v>2196</v>
      </c>
      <c r="C1104" s="356" t="s">
        <v>639</v>
      </c>
      <c r="D1104" s="384" t="s">
        <v>623</v>
      </c>
      <c r="E1104" s="453"/>
      <c r="F1104" s="454">
        <v>1.52</v>
      </c>
      <c r="G1104" s="454">
        <v>2.06</v>
      </c>
      <c r="H1104" s="454">
        <f t="shared" si="34"/>
        <v>0</v>
      </c>
      <c r="I1104" s="454">
        <f t="shared" si="35"/>
        <v>0</v>
      </c>
      <c r="J1104" s="322">
        <v>0.3</v>
      </c>
    </row>
    <row r="1105" hidden="1" spans="1:10">
      <c r="A1105" s="384">
        <f>SUBTOTAL(3,$B$7:B1105)</f>
        <v>20</v>
      </c>
      <c r="B1105" s="356" t="s">
        <v>2197</v>
      </c>
      <c r="C1105" s="356" t="s">
        <v>641</v>
      </c>
      <c r="D1105" s="384" t="s">
        <v>642</v>
      </c>
      <c r="E1105" s="453"/>
      <c r="F1105" s="454">
        <v>1.92</v>
      </c>
      <c r="G1105" s="454">
        <v>3.38</v>
      </c>
      <c r="H1105" s="454">
        <f t="shared" si="34"/>
        <v>0</v>
      </c>
      <c r="I1105" s="454">
        <f t="shared" si="35"/>
        <v>0</v>
      </c>
      <c r="J1105" s="322">
        <v>0.3</v>
      </c>
    </row>
    <row r="1106" hidden="1" spans="1:10">
      <c r="A1106" s="384">
        <f>SUBTOTAL(3,$B$7:B1106)</f>
        <v>20</v>
      </c>
      <c r="B1106" s="356" t="s">
        <v>2198</v>
      </c>
      <c r="C1106" s="356" t="s">
        <v>644</v>
      </c>
      <c r="D1106" s="384" t="s">
        <v>642</v>
      </c>
      <c r="E1106" s="453"/>
      <c r="F1106" s="454">
        <v>2.02</v>
      </c>
      <c r="G1106" s="454">
        <v>3.92</v>
      </c>
      <c r="H1106" s="454">
        <f t="shared" si="34"/>
        <v>0</v>
      </c>
      <c r="I1106" s="454">
        <f t="shared" si="35"/>
        <v>0</v>
      </c>
      <c r="J1106" s="322">
        <v>0.3</v>
      </c>
    </row>
    <row r="1107" hidden="1" spans="1:10">
      <c r="A1107" s="384">
        <f>SUBTOTAL(3,$B$7:B1107)</f>
        <v>20</v>
      </c>
      <c r="B1107" s="356" t="s">
        <v>2199</v>
      </c>
      <c r="C1107" s="356" t="s">
        <v>646</v>
      </c>
      <c r="D1107" s="384" t="s">
        <v>642</v>
      </c>
      <c r="E1107" s="453"/>
      <c r="F1107" s="454">
        <v>2.25</v>
      </c>
      <c r="G1107" s="454">
        <v>4.54</v>
      </c>
      <c r="H1107" s="454">
        <f t="shared" si="34"/>
        <v>0</v>
      </c>
      <c r="I1107" s="454">
        <f t="shared" si="35"/>
        <v>0</v>
      </c>
      <c r="J1107" s="322">
        <v>0.3</v>
      </c>
    </row>
    <row r="1108" hidden="1" spans="1:10">
      <c r="A1108" s="384">
        <f>SUBTOTAL(3,$B$7:B1108)</f>
        <v>20</v>
      </c>
      <c r="B1108" s="356" t="s">
        <v>2200</v>
      </c>
      <c r="C1108" s="356" t="s">
        <v>648</v>
      </c>
      <c r="D1108" s="384" t="s">
        <v>623</v>
      </c>
      <c r="E1108" s="453"/>
      <c r="F1108" s="454">
        <v>0.36</v>
      </c>
      <c r="G1108" s="454">
        <v>0.36</v>
      </c>
      <c r="H1108" s="454">
        <f t="shared" si="34"/>
        <v>0</v>
      </c>
      <c r="I1108" s="454">
        <f t="shared" si="35"/>
        <v>0</v>
      </c>
      <c r="J1108" s="322">
        <v>0.3</v>
      </c>
    </row>
    <row r="1109" hidden="1" spans="1:10">
      <c r="A1109" s="384">
        <f>SUBTOTAL(3,$B$7:B1109)</f>
        <v>20</v>
      </c>
      <c r="B1109" s="356" t="s">
        <v>2201</v>
      </c>
      <c r="C1109" s="356" t="s">
        <v>650</v>
      </c>
      <c r="D1109" s="384" t="s">
        <v>623</v>
      </c>
      <c r="E1109" s="453"/>
      <c r="F1109" s="454">
        <v>0.52</v>
      </c>
      <c r="G1109" s="454">
        <v>1.33</v>
      </c>
      <c r="H1109" s="454">
        <f t="shared" si="34"/>
        <v>0</v>
      </c>
      <c r="I1109" s="454">
        <f t="shared" si="35"/>
        <v>0</v>
      </c>
      <c r="J1109" s="322">
        <v>0.3</v>
      </c>
    </row>
    <row r="1110" hidden="1" spans="1:10">
      <c r="A1110" s="384">
        <f>SUBTOTAL(3,$B$7:B1110)</f>
        <v>20</v>
      </c>
      <c r="B1110" s="356" t="s">
        <v>2202</v>
      </c>
      <c r="C1110" s="356" t="s">
        <v>652</v>
      </c>
      <c r="D1110" s="384" t="s">
        <v>623</v>
      </c>
      <c r="E1110" s="453"/>
      <c r="F1110" s="454">
        <v>1.12</v>
      </c>
      <c r="G1110" s="454">
        <v>1.55</v>
      </c>
      <c r="H1110" s="454">
        <f t="shared" si="34"/>
        <v>0</v>
      </c>
      <c r="I1110" s="454">
        <f t="shared" si="35"/>
        <v>0</v>
      </c>
      <c r="J1110" s="322">
        <v>0.3</v>
      </c>
    </row>
    <row r="1111" hidden="1" spans="1:10">
      <c r="A1111" s="384">
        <f>SUBTOTAL(3,$B$7:B1111)</f>
        <v>20</v>
      </c>
      <c r="B1111" s="356" t="s">
        <v>2203</v>
      </c>
      <c r="C1111" s="356" t="s">
        <v>654</v>
      </c>
      <c r="D1111" s="384" t="s">
        <v>623</v>
      </c>
      <c r="E1111" s="453"/>
      <c r="F1111" s="454">
        <v>0.52</v>
      </c>
      <c r="G1111" s="454">
        <v>0.52</v>
      </c>
      <c r="H1111" s="454">
        <f t="shared" si="34"/>
        <v>0</v>
      </c>
      <c r="I1111" s="454">
        <f t="shared" si="35"/>
        <v>0</v>
      </c>
      <c r="J1111" s="322">
        <v>0.3</v>
      </c>
    </row>
    <row r="1112" hidden="1" spans="1:10">
      <c r="A1112" s="384">
        <f>SUBTOTAL(3,$B$7:B1112)</f>
        <v>20</v>
      </c>
      <c r="B1112" s="356" t="s">
        <v>2204</v>
      </c>
      <c r="C1112" s="356" t="s">
        <v>656</v>
      </c>
      <c r="D1112" s="384" t="s">
        <v>623</v>
      </c>
      <c r="E1112" s="453"/>
      <c r="F1112" s="454">
        <v>0.82</v>
      </c>
      <c r="G1112" s="454">
        <v>2.2</v>
      </c>
      <c r="H1112" s="454">
        <f t="shared" si="34"/>
        <v>0</v>
      </c>
      <c r="I1112" s="454">
        <f t="shared" si="35"/>
        <v>0</v>
      </c>
      <c r="J1112" s="322">
        <v>0.3</v>
      </c>
    </row>
    <row r="1113" hidden="1" spans="1:10">
      <c r="A1113" s="384">
        <f>SUBTOTAL(3,$B$7:B1113)</f>
        <v>20</v>
      </c>
      <c r="B1113" s="356" t="s">
        <v>2205</v>
      </c>
      <c r="C1113" s="356" t="s">
        <v>658</v>
      </c>
      <c r="D1113" s="384" t="s">
        <v>623</v>
      </c>
      <c r="E1113" s="453"/>
      <c r="F1113" s="454">
        <v>1.67</v>
      </c>
      <c r="G1113" s="454">
        <v>2.31</v>
      </c>
      <c r="H1113" s="454">
        <f t="shared" si="34"/>
        <v>0</v>
      </c>
      <c r="I1113" s="454">
        <f t="shared" si="35"/>
        <v>0</v>
      </c>
      <c r="J1113" s="322">
        <v>0.3</v>
      </c>
    </row>
    <row r="1114" hidden="1" spans="1:10">
      <c r="A1114" s="384">
        <f>SUBTOTAL(3,$B$7:B1114)</f>
        <v>20</v>
      </c>
      <c r="B1114" s="356" t="s">
        <v>2206</v>
      </c>
      <c r="C1114" s="356" t="s">
        <v>660</v>
      </c>
      <c r="D1114" s="384" t="s">
        <v>642</v>
      </c>
      <c r="E1114" s="453"/>
      <c r="F1114" s="454">
        <v>2.35</v>
      </c>
      <c r="G1114" s="454">
        <v>2.35</v>
      </c>
      <c r="H1114" s="454">
        <f t="shared" si="34"/>
        <v>0</v>
      </c>
      <c r="I1114" s="454">
        <f t="shared" si="35"/>
        <v>0</v>
      </c>
      <c r="J1114" s="322">
        <v>0.3</v>
      </c>
    </row>
    <row r="1115" hidden="1" spans="1:10">
      <c r="A1115" s="384">
        <f>SUBTOTAL(3,$B$7:B1115)</f>
        <v>20</v>
      </c>
      <c r="B1115" s="356" t="s">
        <v>2207</v>
      </c>
      <c r="C1115" s="356" t="s">
        <v>662</v>
      </c>
      <c r="D1115" s="384" t="s">
        <v>642</v>
      </c>
      <c r="E1115" s="453"/>
      <c r="F1115" s="454">
        <v>2.73</v>
      </c>
      <c r="G1115" s="454">
        <v>7.17</v>
      </c>
      <c r="H1115" s="454">
        <f t="shared" si="34"/>
        <v>0</v>
      </c>
      <c r="I1115" s="454">
        <f t="shared" si="35"/>
        <v>0</v>
      </c>
      <c r="J1115" s="322">
        <v>0.3</v>
      </c>
    </row>
    <row r="1116" hidden="1" spans="1:10">
      <c r="A1116" s="384">
        <f>SUBTOTAL(3,$B$7:B1116)</f>
        <v>20</v>
      </c>
      <c r="B1116" s="356" t="s">
        <v>2208</v>
      </c>
      <c r="C1116" s="356" t="s">
        <v>664</v>
      </c>
      <c r="D1116" s="384" t="s">
        <v>642</v>
      </c>
      <c r="E1116" s="453"/>
      <c r="F1116" s="454">
        <v>4.46</v>
      </c>
      <c r="G1116" s="454">
        <v>7.81</v>
      </c>
      <c r="H1116" s="454">
        <f t="shared" si="34"/>
        <v>0</v>
      </c>
      <c r="I1116" s="454">
        <f t="shared" si="35"/>
        <v>0</v>
      </c>
      <c r="J1116" s="322">
        <v>0.3</v>
      </c>
    </row>
    <row r="1117" hidden="1" spans="1:10">
      <c r="A1117" s="384">
        <f>SUBTOTAL(3,$B$7:B1117)</f>
        <v>20</v>
      </c>
      <c r="B1117" s="356" t="s">
        <v>2209</v>
      </c>
      <c r="C1117" s="356" t="s">
        <v>666</v>
      </c>
      <c r="D1117" s="384" t="s">
        <v>642</v>
      </c>
      <c r="E1117" s="453"/>
      <c r="F1117" s="454">
        <v>2.95</v>
      </c>
      <c r="G1117" s="454">
        <v>2.95</v>
      </c>
      <c r="H1117" s="454">
        <f t="shared" si="34"/>
        <v>0</v>
      </c>
      <c r="I1117" s="454">
        <f t="shared" si="35"/>
        <v>0</v>
      </c>
      <c r="J1117" s="322">
        <v>0.3</v>
      </c>
    </row>
    <row r="1118" hidden="1" spans="1:10">
      <c r="A1118" s="384">
        <f>SUBTOTAL(3,$B$7:B1118)</f>
        <v>20</v>
      </c>
      <c r="B1118" s="356" t="s">
        <v>2210</v>
      </c>
      <c r="C1118" s="356" t="s">
        <v>668</v>
      </c>
      <c r="D1118" s="384" t="s">
        <v>642</v>
      </c>
      <c r="E1118" s="453"/>
      <c r="F1118" s="454">
        <v>3.13</v>
      </c>
      <c r="G1118" s="454">
        <v>7.97</v>
      </c>
      <c r="H1118" s="454">
        <f t="shared" si="34"/>
        <v>0</v>
      </c>
      <c r="I1118" s="454">
        <f t="shared" si="35"/>
        <v>0</v>
      </c>
      <c r="J1118" s="322">
        <v>0.3</v>
      </c>
    </row>
    <row r="1119" hidden="1" spans="1:10">
      <c r="A1119" s="384">
        <f>SUBTOTAL(3,$B$7:B1119)</f>
        <v>20</v>
      </c>
      <c r="B1119" s="356" t="s">
        <v>2211</v>
      </c>
      <c r="C1119" s="356" t="s">
        <v>670</v>
      </c>
      <c r="D1119" s="384" t="s">
        <v>642</v>
      </c>
      <c r="E1119" s="453"/>
      <c r="F1119" s="454">
        <v>6.06</v>
      </c>
      <c r="G1119" s="454">
        <v>8.41</v>
      </c>
      <c r="H1119" s="454">
        <f t="shared" si="34"/>
        <v>0</v>
      </c>
      <c r="I1119" s="454">
        <f t="shared" si="35"/>
        <v>0</v>
      </c>
      <c r="J1119" s="322">
        <v>0.3</v>
      </c>
    </row>
    <row r="1120" hidden="1" spans="1:10">
      <c r="A1120" s="384">
        <f>SUBTOTAL(3,$B$7:B1120)</f>
        <v>20</v>
      </c>
      <c r="B1120" s="356" t="s">
        <v>2212</v>
      </c>
      <c r="C1120" s="356" t="s">
        <v>672</v>
      </c>
      <c r="D1120" s="384" t="s">
        <v>642</v>
      </c>
      <c r="E1120" s="453"/>
      <c r="F1120" s="454">
        <v>1.54</v>
      </c>
      <c r="G1120" s="454">
        <v>1.54</v>
      </c>
      <c r="H1120" s="454">
        <f t="shared" si="34"/>
        <v>0</v>
      </c>
      <c r="I1120" s="454">
        <f t="shared" si="35"/>
        <v>0</v>
      </c>
      <c r="J1120" s="322">
        <v>0.3</v>
      </c>
    </row>
    <row r="1121" hidden="1" spans="1:10">
      <c r="A1121" s="384">
        <f>SUBTOTAL(3,$B$7:B1121)</f>
        <v>20</v>
      </c>
      <c r="B1121" s="356" t="s">
        <v>2213</v>
      </c>
      <c r="C1121" s="356" t="s">
        <v>674</v>
      </c>
      <c r="D1121" s="384" t="s">
        <v>642</v>
      </c>
      <c r="E1121" s="453"/>
      <c r="F1121" s="454">
        <v>2.15</v>
      </c>
      <c r="G1121" s="454">
        <v>6.01</v>
      </c>
      <c r="H1121" s="454">
        <f t="shared" si="34"/>
        <v>0</v>
      </c>
      <c r="I1121" s="454">
        <f t="shared" si="35"/>
        <v>0</v>
      </c>
      <c r="J1121" s="322">
        <v>0.3</v>
      </c>
    </row>
    <row r="1122" hidden="1" spans="1:10">
      <c r="A1122" s="384">
        <f>SUBTOTAL(3,$B$7:B1122)</f>
        <v>20</v>
      </c>
      <c r="B1122" s="356" t="s">
        <v>2214</v>
      </c>
      <c r="C1122" s="356" t="s">
        <v>676</v>
      </c>
      <c r="D1122" s="384" t="s">
        <v>642</v>
      </c>
      <c r="E1122" s="453"/>
      <c r="F1122" s="454">
        <v>4.96</v>
      </c>
      <c r="G1122" s="454">
        <v>7.96</v>
      </c>
      <c r="H1122" s="454">
        <f t="shared" si="34"/>
        <v>0</v>
      </c>
      <c r="I1122" s="454">
        <f t="shared" si="35"/>
        <v>0</v>
      </c>
      <c r="J1122" s="322">
        <v>0.3</v>
      </c>
    </row>
    <row r="1123" hidden="1" spans="1:10">
      <c r="A1123" s="384">
        <f>SUBTOTAL(3,$B$7:B1123)</f>
        <v>20</v>
      </c>
      <c r="B1123" s="356" t="s">
        <v>2215</v>
      </c>
      <c r="C1123" s="356" t="s">
        <v>678</v>
      </c>
      <c r="D1123" s="384" t="s">
        <v>642</v>
      </c>
      <c r="E1123" s="453"/>
      <c r="F1123" s="454">
        <v>5.2</v>
      </c>
      <c r="G1123" s="454">
        <v>5.2</v>
      </c>
      <c r="H1123" s="454">
        <f t="shared" si="34"/>
        <v>0</v>
      </c>
      <c r="I1123" s="454">
        <f t="shared" si="35"/>
        <v>0</v>
      </c>
      <c r="J1123" s="322">
        <v>0.3</v>
      </c>
    </row>
    <row r="1124" hidden="1" spans="1:10">
      <c r="A1124" s="384">
        <f>SUBTOTAL(3,$B$7:B1124)</f>
        <v>20</v>
      </c>
      <c r="B1124" s="356" t="s">
        <v>2216</v>
      </c>
      <c r="C1124" s="356" t="s">
        <v>680</v>
      </c>
      <c r="D1124" s="384" t="s">
        <v>642</v>
      </c>
      <c r="E1124" s="453"/>
      <c r="F1124" s="454">
        <v>5.42</v>
      </c>
      <c r="G1124" s="454">
        <v>13.12</v>
      </c>
      <c r="H1124" s="454">
        <f t="shared" si="34"/>
        <v>0</v>
      </c>
      <c r="I1124" s="454">
        <f t="shared" si="35"/>
        <v>0</v>
      </c>
      <c r="J1124" s="322">
        <v>0.3</v>
      </c>
    </row>
    <row r="1125" hidden="1" spans="1:10">
      <c r="A1125" s="384">
        <f>SUBTOTAL(3,$B$7:B1125)</f>
        <v>20</v>
      </c>
      <c r="B1125" s="356" t="s">
        <v>2217</v>
      </c>
      <c r="C1125" s="356" t="s">
        <v>682</v>
      </c>
      <c r="D1125" s="384" t="s">
        <v>642</v>
      </c>
      <c r="E1125" s="453"/>
      <c r="F1125" s="454">
        <v>10.58</v>
      </c>
      <c r="G1125" s="454">
        <v>14</v>
      </c>
      <c r="H1125" s="454">
        <f t="shared" si="34"/>
        <v>0</v>
      </c>
      <c r="I1125" s="454">
        <f t="shared" si="35"/>
        <v>0</v>
      </c>
      <c r="J1125" s="322">
        <v>0.3</v>
      </c>
    </row>
    <row r="1126" hidden="1" spans="1:10">
      <c r="A1126" s="384">
        <f>SUBTOTAL(3,$B$7:B1126)</f>
        <v>20</v>
      </c>
      <c r="B1126" s="356" t="s">
        <v>2218</v>
      </c>
      <c r="C1126" s="356" t="s">
        <v>684</v>
      </c>
      <c r="D1126" s="384" t="s">
        <v>642</v>
      </c>
      <c r="E1126" s="453"/>
      <c r="F1126" s="454">
        <v>6.4</v>
      </c>
      <c r="G1126" s="454">
        <v>6.4</v>
      </c>
      <c r="H1126" s="454">
        <f t="shared" si="34"/>
        <v>0</v>
      </c>
      <c r="I1126" s="454">
        <f t="shared" si="35"/>
        <v>0</v>
      </c>
      <c r="J1126" s="322">
        <v>0.3</v>
      </c>
    </row>
    <row r="1127" hidden="1" spans="1:10">
      <c r="A1127" s="384">
        <f>SUBTOTAL(3,$B$7:B1127)</f>
        <v>20</v>
      </c>
      <c r="B1127" s="356" t="s">
        <v>2219</v>
      </c>
      <c r="C1127" s="356" t="s">
        <v>686</v>
      </c>
      <c r="D1127" s="384" t="s">
        <v>642</v>
      </c>
      <c r="E1127" s="453"/>
      <c r="F1127" s="454">
        <v>6.22</v>
      </c>
      <c r="G1127" s="454">
        <v>14.72</v>
      </c>
      <c r="H1127" s="454">
        <f t="shared" si="34"/>
        <v>0</v>
      </c>
      <c r="I1127" s="454">
        <f t="shared" si="35"/>
        <v>0</v>
      </c>
      <c r="J1127" s="322">
        <v>0.3</v>
      </c>
    </row>
    <row r="1128" hidden="1" spans="1:10">
      <c r="A1128" s="384">
        <f>SUBTOTAL(3,$B$7:B1128)</f>
        <v>20</v>
      </c>
      <c r="B1128" s="356" t="s">
        <v>2220</v>
      </c>
      <c r="C1128" s="356" t="s">
        <v>688</v>
      </c>
      <c r="D1128" s="384" t="s">
        <v>642</v>
      </c>
      <c r="E1128" s="453"/>
      <c r="F1128" s="454">
        <v>11.78</v>
      </c>
      <c r="G1128" s="454">
        <v>15.2</v>
      </c>
      <c r="H1128" s="454">
        <f t="shared" si="34"/>
        <v>0</v>
      </c>
      <c r="I1128" s="454">
        <f t="shared" si="35"/>
        <v>0</v>
      </c>
      <c r="J1128" s="322">
        <v>0.3</v>
      </c>
    </row>
    <row r="1129" hidden="1" spans="1:10">
      <c r="A1129" s="384">
        <f>SUBTOTAL(3,$B$7:B1129)</f>
        <v>20</v>
      </c>
      <c r="B1129" s="356" t="s">
        <v>2221</v>
      </c>
      <c r="C1129" s="356" t="s">
        <v>690</v>
      </c>
      <c r="D1129" s="384" t="s">
        <v>418</v>
      </c>
      <c r="E1129" s="453"/>
      <c r="F1129" s="454">
        <v>0.13</v>
      </c>
      <c r="G1129" s="454">
        <v>0.25</v>
      </c>
      <c r="H1129" s="454">
        <f t="shared" si="34"/>
        <v>0</v>
      </c>
      <c r="I1129" s="454">
        <f t="shared" si="35"/>
        <v>0</v>
      </c>
      <c r="J1129" s="322">
        <v>0.3</v>
      </c>
    </row>
    <row r="1130" hidden="1" spans="1:10">
      <c r="A1130" s="384">
        <f>SUBTOTAL(3,$B$7:B1130)</f>
        <v>20</v>
      </c>
      <c r="B1130" s="356" t="s">
        <v>2222</v>
      </c>
      <c r="C1130" s="356" t="s">
        <v>692</v>
      </c>
      <c r="D1130" s="384" t="s">
        <v>418</v>
      </c>
      <c r="E1130" s="453"/>
      <c r="F1130" s="454">
        <v>1.87</v>
      </c>
      <c r="G1130" s="454">
        <v>3.6</v>
      </c>
      <c r="H1130" s="454">
        <f t="shared" si="34"/>
        <v>0</v>
      </c>
      <c r="I1130" s="454">
        <f t="shared" si="35"/>
        <v>0</v>
      </c>
      <c r="J1130" s="322">
        <v>0.3</v>
      </c>
    </row>
    <row r="1131" hidden="1" spans="1:10">
      <c r="A1131" s="384">
        <f>SUBTOTAL(3,$B$7:B1131)</f>
        <v>20</v>
      </c>
      <c r="B1131" s="356" t="s">
        <v>2223</v>
      </c>
      <c r="C1131" s="356" t="s">
        <v>694</v>
      </c>
      <c r="D1131" s="384" t="s">
        <v>418</v>
      </c>
      <c r="E1131" s="453"/>
      <c r="F1131" s="454">
        <v>1.5</v>
      </c>
      <c r="G1131" s="454">
        <v>3</v>
      </c>
      <c r="H1131" s="454">
        <f t="shared" si="34"/>
        <v>0</v>
      </c>
      <c r="I1131" s="454">
        <f t="shared" si="35"/>
        <v>0</v>
      </c>
      <c r="J1131" s="322">
        <v>0.3</v>
      </c>
    </row>
    <row r="1132" hidden="1" spans="1:10">
      <c r="A1132" s="384">
        <f>SUBTOTAL(3,$B$7:B1132)</f>
        <v>20</v>
      </c>
      <c r="B1132" s="356" t="s">
        <v>2224</v>
      </c>
      <c r="C1132" s="356" t="s">
        <v>696</v>
      </c>
      <c r="D1132" s="384" t="s">
        <v>418</v>
      </c>
      <c r="E1132" s="453"/>
      <c r="F1132" s="454">
        <v>1.9</v>
      </c>
      <c r="G1132" s="454">
        <v>3.6</v>
      </c>
      <c r="H1132" s="454">
        <f t="shared" si="34"/>
        <v>0</v>
      </c>
      <c r="I1132" s="454">
        <f t="shared" si="35"/>
        <v>0</v>
      </c>
      <c r="J1132" s="322">
        <v>0.3</v>
      </c>
    </row>
    <row r="1133" hidden="1" spans="1:10">
      <c r="A1133" s="384">
        <f>SUBTOTAL(3,$B$7:B1133)</f>
        <v>20</v>
      </c>
      <c r="B1133" s="356" t="s">
        <v>2225</v>
      </c>
      <c r="C1133" s="356" t="s">
        <v>698</v>
      </c>
      <c r="D1133" s="384" t="s">
        <v>484</v>
      </c>
      <c r="E1133" s="453"/>
      <c r="F1133" s="454">
        <v>0.1</v>
      </c>
      <c r="G1133" s="454">
        <v>0.25</v>
      </c>
      <c r="H1133" s="454">
        <f t="shared" si="34"/>
        <v>0</v>
      </c>
      <c r="I1133" s="454">
        <f t="shared" si="35"/>
        <v>0</v>
      </c>
      <c r="J1133" s="322">
        <v>0.3</v>
      </c>
    </row>
    <row r="1134" hidden="1" spans="1:10">
      <c r="A1134" s="384">
        <f>SUBTOTAL(3,$B$7:B1134)</f>
        <v>20</v>
      </c>
      <c r="B1134" s="356" t="s">
        <v>2226</v>
      </c>
      <c r="C1134" s="356" t="s">
        <v>700</v>
      </c>
      <c r="D1134" s="384" t="s">
        <v>484</v>
      </c>
      <c r="E1134" s="453"/>
      <c r="F1134" s="454">
        <v>0.1</v>
      </c>
      <c r="G1134" s="454">
        <v>0.25</v>
      </c>
      <c r="H1134" s="454">
        <f t="shared" si="34"/>
        <v>0</v>
      </c>
      <c r="I1134" s="454">
        <f t="shared" si="35"/>
        <v>0</v>
      </c>
      <c r="J1134" s="322">
        <v>0.3</v>
      </c>
    </row>
    <row r="1135" hidden="1" spans="1:10">
      <c r="A1135" s="384">
        <f>SUBTOTAL(3,$B$7:B1135)</f>
        <v>20</v>
      </c>
      <c r="B1135" s="356" t="s">
        <v>2227</v>
      </c>
      <c r="C1135" s="356" t="s">
        <v>702</v>
      </c>
      <c r="D1135" s="384" t="s">
        <v>623</v>
      </c>
      <c r="E1135" s="453"/>
      <c r="F1135" s="454">
        <v>0.33</v>
      </c>
      <c r="G1135" s="454">
        <v>0.42</v>
      </c>
      <c r="H1135" s="454">
        <f t="shared" si="34"/>
        <v>0</v>
      </c>
      <c r="I1135" s="454">
        <f t="shared" si="35"/>
        <v>0</v>
      </c>
      <c r="J1135" s="322">
        <v>0.3</v>
      </c>
    </row>
    <row r="1136" hidden="1" spans="1:10">
      <c r="A1136" s="384">
        <f>SUBTOTAL(3,$B$7:B1136)</f>
        <v>20</v>
      </c>
      <c r="B1136" s="356" t="s">
        <v>2228</v>
      </c>
      <c r="C1136" s="356" t="s">
        <v>704</v>
      </c>
      <c r="D1136" s="384" t="s">
        <v>623</v>
      </c>
      <c r="E1136" s="453"/>
      <c r="F1136" s="454">
        <v>0.33</v>
      </c>
      <c r="G1136" s="454">
        <v>0.42</v>
      </c>
      <c r="H1136" s="454">
        <f t="shared" si="34"/>
        <v>0</v>
      </c>
      <c r="I1136" s="454">
        <f t="shared" si="35"/>
        <v>0</v>
      </c>
      <c r="J1136" s="322">
        <v>0.3</v>
      </c>
    </row>
    <row r="1137" hidden="1" spans="1:10">
      <c r="A1137" s="384">
        <f>SUBTOTAL(3,$B$7:B1137)</f>
        <v>20</v>
      </c>
      <c r="B1137" s="356" t="s">
        <v>2229</v>
      </c>
      <c r="C1137" s="356" t="s">
        <v>706</v>
      </c>
      <c r="D1137" s="384" t="s">
        <v>418</v>
      </c>
      <c r="E1137" s="453"/>
      <c r="F1137" s="454">
        <v>12</v>
      </c>
      <c r="G1137" s="454">
        <v>16.8</v>
      </c>
      <c r="H1137" s="454">
        <f t="shared" si="34"/>
        <v>0</v>
      </c>
      <c r="I1137" s="454">
        <f t="shared" si="35"/>
        <v>0</v>
      </c>
      <c r="J1137" s="322">
        <v>0.3</v>
      </c>
    </row>
    <row r="1138" hidden="1" spans="1:10">
      <c r="A1138" s="384">
        <f>SUBTOTAL(3,$B$7:B1138)</f>
        <v>20</v>
      </c>
      <c r="B1138" s="356" t="s">
        <v>2230</v>
      </c>
      <c r="C1138" s="356" t="s">
        <v>708</v>
      </c>
      <c r="D1138" s="384" t="s">
        <v>418</v>
      </c>
      <c r="E1138" s="453"/>
      <c r="F1138" s="454">
        <v>25.68</v>
      </c>
      <c r="G1138" s="454">
        <v>35.52</v>
      </c>
      <c r="H1138" s="454">
        <f t="shared" si="34"/>
        <v>0</v>
      </c>
      <c r="I1138" s="454">
        <f t="shared" si="35"/>
        <v>0</v>
      </c>
      <c r="J1138" s="322">
        <v>0.3</v>
      </c>
    </row>
    <row r="1139" hidden="1" spans="1:10">
      <c r="A1139" s="384">
        <f>SUBTOTAL(3,$B$7:B1139)</f>
        <v>20</v>
      </c>
      <c r="B1139" s="356" t="s">
        <v>2231</v>
      </c>
      <c r="C1139" s="356" t="s">
        <v>710</v>
      </c>
      <c r="D1139" s="384" t="s">
        <v>418</v>
      </c>
      <c r="E1139" s="453"/>
      <c r="F1139" s="454">
        <v>28.08</v>
      </c>
      <c r="G1139" s="454">
        <v>42.12</v>
      </c>
      <c r="H1139" s="454">
        <f t="shared" si="34"/>
        <v>0</v>
      </c>
      <c r="I1139" s="454">
        <f t="shared" si="35"/>
        <v>0</v>
      </c>
      <c r="J1139" s="322">
        <v>0.3</v>
      </c>
    </row>
    <row r="1140" hidden="1" spans="1:10">
      <c r="A1140" s="384">
        <f>SUBTOTAL(3,$B$7:B1140)</f>
        <v>20</v>
      </c>
      <c r="B1140" s="356" t="s">
        <v>2232</v>
      </c>
      <c r="C1140" s="356" t="s">
        <v>712</v>
      </c>
      <c r="D1140" s="384" t="s">
        <v>623</v>
      </c>
      <c r="E1140" s="453"/>
      <c r="F1140" s="454">
        <v>0.56</v>
      </c>
      <c r="G1140" s="454">
        <v>0.56</v>
      </c>
      <c r="H1140" s="454">
        <f t="shared" si="34"/>
        <v>0</v>
      </c>
      <c r="I1140" s="454">
        <f t="shared" si="35"/>
        <v>0</v>
      </c>
      <c r="J1140" s="322">
        <v>0.3</v>
      </c>
    </row>
    <row r="1141" hidden="1" spans="1:10">
      <c r="A1141" s="384">
        <f>SUBTOTAL(3,$B$7:B1141)</f>
        <v>20</v>
      </c>
      <c r="B1141" s="356" t="s">
        <v>2233</v>
      </c>
      <c r="C1141" s="356" t="s">
        <v>714</v>
      </c>
      <c r="D1141" s="384" t="s">
        <v>623</v>
      </c>
      <c r="E1141" s="453"/>
      <c r="F1141" s="454">
        <v>0.57</v>
      </c>
      <c r="G1141" s="454">
        <v>1.1</v>
      </c>
      <c r="H1141" s="454">
        <f t="shared" si="34"/>
        <v>0</v>
      </c>
      <c r="I1141" s="454">
        <f t="shared" si="35"/>
        <v>0</v>
      </c>
      <c r="J1141" s="322">
        <v>0.3</v>
      </c>
    </row>
    <row r="1142" hidden="1" spans="1:10">
      <c r="A1142" s="384">
        <f>SUBTOTAL(3,$B$7:B1142)</f>
        <v>20</v>
      </c>
      <c r="B1142" s="356" t="s">
        <v>2234</v>
      </c>
      <c r="C1142" s="356" t="s">
        <v>716</v>
      </c>
      <c r="D1142" s="384" t="s">
        <v>623</v>
      </c>
      <c r="E1142" s="453"/>
      <c r="F1142" s="454">
        <v>1.18</v>
      </c>
      <c r="G1142" s="454">
        <v>1.06</v>
      </c>
      <c r="H1142" s="454">
        <f t="shared" si="34"/>
        <v>0</v>
      </c>
      <c r="I1142" s="454">
        <f t="shared" si="35"/>
        <v>0</v>
      </c>
      <c r="J1142" s="322">
        <v>0.3</v>
      </c>
    </row>
    <row r="1143" hidden="1" spans="1:10">
      <c r="A1143" s="384">
        <f>SUBTOTAL(3,$B$7:B1143)</f>
        <v>20</v>
      </c>
      <c r="B1143" s="356" t="s">
        <v>2235</v>
      </c>
      <c r="C1143" s="356" t="s">
        <v>718</v>
      </c>
      <c r="D1143" s="384" t="s">
        <v>623</v>
      </c>
      <c r="E1143" s="453"/>
      <c r="F1143" s="454">
        <v>0.62</v>
      </c>
      <c r="G1143" s="454">
        <v>0.62</v>
      </c>
      <c r="H1143" s="454">
        <f t="shared" ref="H1143:H1206" si="36">E1143*F1143*J1143</f>
        <v>0</v>
      </c>
      <c r="I1143" s="454">
        <f t="shared" ref="I1143:I1206" si="37">E1143*G1143*J1143</f>
        <v>0</v>
      </c>
      <c r="J1143" s="322">
        <v>0.3</v>
      </c>
    </row>
    <row r="1144" hidden="1" spans="1:10">
      <c r="A1144" s="384">
        <f>SUBTOTAL(3,$B$7:B1144)</f>
        <v>20</v>
      </c>
      <c r="B1144" s="356" t="s">
        <v>2236</v>
      </c>
      <c r="C1144" s="356" t="s">
        <v>720</v>
      </c>
      <c r="D1144" s="384" t="s">
        <v>623</v>
      </c>
      <c r="E1144" s="453"/>
      <c r="F1144" s="454">
        <v>0.73</v>
      </c>
      <c r="G1144" s="454">
        <v>1.42</v>
      </c>
      <c r="H1144" s="454">
        <f t="shared" si="36"/>
        <v>0</v>
      </c>
      <c r="I1144" s="454">
        <f t="shared" si="37"/>
        <v>0</v>
      </c>
      <c r="J1144" s="322">
        <v>0.3</v>
      </c>
    </row>
    <row r="1145" hidden="1" spans="1:10">
      <c r="A1145" s="384">
        <f>SUBTOTAL(3,$B$7:B1145)</f>
        <v>20</v>
      </c>
      <c r="B1145" s="356" t="s">
        <v>2237</v>
      </c>
      <c r="C1145" s="356" t="s">
        <v>722</v>
      </c>
      <c r="D1145" s="384" t="s">
        <v>623</v>
      </c>
      <c r="E1145" s="453"/>
      <c r="F1145" s="454">
        <v>1.46</v>
      </c>
      <c r="G1145" s="454">
        <v>1.32</v>
      </c>
      <c r="H1145" s="454">
        <f t="shared" si="36"/>
        <v>0</v>
      </c>
      <c r="I1145" s="454">
        <f t="shared" si="37"/>
        <v>0</v>
      </c>
      <c r="J1145" s="322">
        <v>0.3</v>
      </c>
    </row>
    <row r="1146" hidden="1" spans="1:10">
      <c r="A1146" s="384">
        <f>SUBTOTAL(3,$B$7:B1146)</f>
        <v>20</v>
      </c>
      <c r="B1146" s="356" t="s">
        <v>2238</v>
      </c>
      <c r="C1146" s="356" t="s">
        <v>724</v>
      </c>
      <c r="D1146" s="384" t="s">
        <v>592</v>
      </c>
      <c r="E1146" s="453"/>
      <c r="F1146" s="454">
        <v>0.78</v>
      </c>
      <c r="G1146" s="454">
        <v>0.6</v>
      </c>
      <c r="H1146" s="454">
        <f t="shared" si="36"/>
        <v>0</v>
      </c>
      <c r="I1146" s="454">
        <f t="shared" si="37"/>
        <v>0</v>
      </c>
      <c r="J1146" s="322">
        <v>0.3</v>
      </c>
    </row>
    <row r="1147" hidden="1" spans="1:10">
      <c r="A1147" s="384">
        <f>SUBTOTAL(3,$B$7:B1147)</f>
        <v>20</v>
      </c>
      <c r="B1147" s="356" t="s">
        <v>2239</v>
      </c>
      <c r="C1147" s="356" t="s">
        <v>726</v>
      </c>
      <c r="D1147" s="384" t="s">
        <v>592</v>
      </c>
      <c r="E1147" s="453"/>
      <c r="F1147" s="454">
        <v>0.94</v>
      </c>
      <c r="G1147" s="454">
        <v>1.63</v>
      </c>
      <c r="H1147" s="454">
        <f t="shared" si="36"/>
        <v>0</v>
      </c>
      <c r="I1147" s="454">
        <f t="shared" si="37"/>
        <v>0</v>
      </c>
      <c r="J1147" s="322">
        <v>0.3</v>
      </c>
    </row>
    <row r="1148" hidden="1" spans="1:10">
      <c r="A1148" s="384">
        <f>SUBTOTAL(3,$B$7:B1148)</f>
        <v>20</v>
      </c>
      <c r="B1148" s="356" t="s">
        <v>2240</v>
      </c>
      <c r="C1148" s="356" t="s">
        <v>728</v>
      </c>
      <c r="D1148" s="384" t="s">
        <v>592</v>
      </c>
      <c r="E1148" s="453"/>
      <c r="F1148" s="454">
        <v>1.76</v>
      </c>
      <c r="G1148" s="454">
        <v>0.07</v>
      </c>
      <c r="H1148" s="454">
        <f t="shared" si="36"/>
        <v>0</v>
      </c>
      <c r="I1148" s="454">
        <f t="shared" si="37"/>
        <v>0</v>
      </c>
      <c r="J1148" s="322">
        <v>0.3</v>
      </c>
    </row>
    <row r="1149" ht="24" hidden="1" spans="1:10">
      <c r="A1149" s="384">
        <f>SUBTOTAL(3,$B$7:B1149)</f>
        <v>20</v>
      </c>
      <c r="B1149" s="356" t="s">
        <v>2241</v>
      </c>
      <c r="C1149" s="356" t="s">
        <v>730</v>
      </c>
      <c r="D1149" s="384" t="s">
        <v>592</v>
      </c>
      <c r="E1149" s="456">
        <v>0</v>
      </c>
      <c r="F1149" s="454">
        <v>0.84</v>
      </c>
      <c r="G1149" s="454">
        <v>0.6</v>
      </c>
      <c r="H1149" s="454">
        <f>E1149*F1149*J1149*1.3</f>
        <v>0</v>
      </c>
      <c r="I1149" s="454">
        <f>E1149*G1149*J1149*1.3</f>
        <v>0</v>
      </c>
      <c r="J1149" s="322">
        <v>0.7</v>
      </c>
    </row>
    <row r="1150" hidden="1" spans="1:10">
      <c r="A1150" s="384">
        <f>SUBTOTAL(3,$B$7:B1150)</f>
        <v>20</v>
      </c>
      <c r="B1150" s="356" t="s">
        <v>2242</v>
      </c>
      <c r="C1150" s="356" t="s">
        <v>732</v>
      </c>
      <c r="D1150" s="384" t="s">
        <v>592</v>
      </c>
      <c r="E1150" s="453"/>
      <c r="F1150" s="454">
        <v>1.01</v>
      </c>
      <c r="G1150" s="454">
        <v>1.73</v>
      </c>
      <c r="H1150" s="454">
        <f t="shared" si="36"/>
        <v>0</v>
      </c>
      <c r="I1150" s="454">
        <f t="shared" si="37"/>
        <v>0</v>
      </c>
      <c r="J1150" s="322">
        <v>0.3</v>
      </c>
    </row>
    <row r="1151" hidden="1" spans="1:10">
      <c r="A1151" s="384">
        <f>SUBTOTAL(3,$B$7:B1151)</f>
        <v>20</v>
      </c>
      <c r="B1151" s="356" t="s">
        <v>2243</v>
      </c>
      <c r="C1151" s="356" t="s">
        <v>734</v>
      </c>
      <c r="D1151" s="384" t="s">
        <v>592</v>
      </c>
      <c r="E1151" s="453"/>
      <c r="F1151" s="454">
        <v>1.82</v>
      </c>
      <c r="G1151" s="454">
        <v>0.11</v>
      </c>
      <c r="H1151" s="454">
        <f t="shared" si="36"/>
        <v>0</v>
      </c>
      <c r="I1151" s="454">
        <f t="shared" si="37"/>
        <v>0</v>
      </c>
      <c r="J1151" s="322">
        <v>0.3</v>
      </c>
    </row>
    <row r="1152" hidden="1" spans="1:10">
      <c r="A1152" s="384">
        <f>SUBTOTAL(3,$B$7:B1152)</f>
        <v>20</v>
      </c>
      <c r="B1152" s="356" t="s">
        <v>2244</v>
      </c>
      <c r="C1152" s="356" t="s">
        <v>736</v>
      </c>
      <c r="D1152" s="384" t="s">
        <v>592</v>
      </c>
      <c r="E1152" s="453"/>
      <c r="F1152" s="454">
        <v>0.98</v>
      </c>
      <c r="G1152" s="454">
        <v>0.6</v>
      </c>
      <c r="H1152" s="454">
        <f t="shared" si="36"/>
        <v>0</v>
      </c>
      <c r="I1152" s="454">
        <f t="shared" si="37"/>
        <v>0</v>
      </c>
      <c r="J1152" s="322">
        <v>0.3</v>
      </c>
    </row>
    <row r="1153" hidden="1" spans="1:10">
      <c r="A1153" s="384">
        <f>SUBTOTAL(3,$B$7:B1153)</f>
        <v>20</v>
      </c>
      <c r="B1153" s="356" t="s">
        <v>2245</v>
      </c>
      <c r="C1153" s="356" t="s">
        <v>738</v>
      </c>
      <c r="D1153" s="384" t="s">
        <v>592</v>
      </c>
      <c r="E1153" s="453"/>
      <c r="F1153" s="454">
        <v>1.16</v>
      </c>
      <c r="G1153" s="454">
        <v>1.83</v>
      </c>
      <c r="H1153" s="454">
        <f t="shared" si="36"/>
        <v>0</v>
      </c>
      <c r="I1153" s="454">
        <f t="shared" si="37"/>
        <v>0</v>
      </c>
      <c r="J1153" s="322">
        <v>0.3</v>
      </c>
    </row>
    <row r="1154" hidden="1" spans="1:10">
      <c r="A1154" s="384">
        <f>SUBTOTAL(3,$B$7:B1154)</f>
        <v>20</v>
      </c>
      <c r="B1154" s="356" t="s">
        <v>2246</v>
      </c>
      <c r="C1154" s="356" t="s">
        <v>740</v>
      </c>
      <c r="D1154" s="384" t="s">
        <v>592</v>
      </c>
      <c r="E1154" s="453"/>
      <c r="F1154" s="454">
        <v>1.96</v>
      </c>
      <c r="G1154" s="454">
        <v>0.11</v>
      </c>
      <c r="H1154" s="454">
        <f t="shared" si="36"/>
        <v>0</v>
      </c>
      <c r="I1154" s="454">
        <f t="shared" si="37"/>
        <v>0</v>
      </c>
      <c r="J1154" s="322">
        <v>0.3</v>
      </c>
    </row>
    <row r="1155" hidden="1" spans="1:10">
      <c r="A1155" s="384">
        <f>SUBTOTAL(3,$B$7:B1155)</f>
        <v>20</v>
      </c>
      <c r="B1155" s="356" t="s">
        <v>2247</v>
      </c>
      <c r="C1155" s="356" t="s">
        <v>742</v>
      </c>
      <c r="D1155" s="384" t="s">
        <v>592</v>
      </c>
      <c r="E1155" s="453"/>
      <c r="F1155" s="454">
        <v>0.86</v>
      </c>
      <c r="G1155" s="454">
        <v>0.6</v>
      </c>
      <c r="H1155" s="454">
        <f t="shared" si="36"/>
        <v>0</v>
      </c>
      <c r="I1155" s="454">
        <f t="shared" si="37"/>
        <v>0</v>
      </c>
      <c r="J1155" s="322">
        <v>0.3</v>
      </c>
    </row>
    <row r="1156" hidden="1" spans="1:10">
      <c r="A1156" s="384">
        <f>SUBTOTAL(3,$B$7:B1156)</f>
        <v>20</v>
      </c>
      <c r="B1156" s="356" t="s">
        <v>2248</v>
      </c>
      <c r="C1156" s="356" t="s">
        <v>744</v>
      </c>
      <c r="D1156" s="384" t="s">
        <v>592</v>
      </c>
      <c r="E1156" s="453"/>
      <c r="F1156" s="454">
        <v>1.03</v>
      </c>
      <c r="G1156" s="454">
        <v>1.63</v>
      </c>
      <c r="H1156" s="454">
        <f t="shared" si="36"/>
        <v>0</v>
      </c>
      <c r="I1156" s="454">
        <f t="shared" si="37"/>
        <v>0</v>
      </c>
      <c r="J1156" s="322">
        <v>0.3</v>
      </c>
    </row>
    <row r="1157" hidden="1" spans="1:10">
      <c r="A1157" s="384">
        <f>SUBTOTAL(3,$B$7:B1157)</f>
        <v>20</v>
      </c>
      <c r="B1157" s="356" t="s">
        <v>2249</v>
      </c>
      <c r="C1157" s="356" t="s">
        <v>746</v>
      </c>
      <c r="D1157" s="384" t="s">
        <v>592</v>
      </c>
      <c r="E1157" s="453"/>
      <c r="F1157" s="454">
        <v>1.76</v>
      </c>
      <c r="G1157" s="454">
        <v>0.06</v>
      </c>
      <c r="H1157" s="454">
        <f t="shared" si="36"/>
        <v>0</v>
      </c>
      <c r="I1157" s="454">
        <f t="shared" si="37"/>
        <v>0</v>
      </c>
      <c r="J1157" s="322">
        <v>0.3</v>
      </c>
    </row>
    <row r="1158" hidden="1" spans="1:10">
      <c r="A1158" s="384">
        <f>SUBTOTAL(3,$B$7:B1158)</f>
        <v>20</v>
      </c>
      <c r="B1158" s="356" t="s">
        <v>2250</v>
      </c>
      <c r="C1158" s="356" t="s">
        <v>748</v>
      </c>
      <c r="D1158" s="384" t="s">
        <v>592</v>
      </c>
      <c r="E1158" s="453"/>
      <c r="F1158" s="454">
        <v>0.92</v>
      </c>
      <c r="G1158" s="454">
        <v>0.6</v>
      </c>
      <c r="H1158" s="454">
        <f t="shared" si="36"/>
        <v>0</v>
      </c>
      <c r="I1158" s="454">
        <f t="shared" si="37"/>
        <v>0</v>
      </c>
      <c r="J1158" s="322">
        <v>0.3</v>
      </c>
    </row>
    <row r="1159" hidden="1" spans="1:10">
      <c r="A1159" s="384">
        <f>SUBTOTAL(3,$B$7:B1159)</f>
        <v>20</v>
      </c>
      <c r="B1159" s="356" t="s">
        <v>2251</v>
      </c>
      <c r="C1159" s="356" t="s">
        <v>750</v>
      </c>
      <c r="D1159" s="384" t="s">
        <v>592</v>
      </c>
      <c r="E1159" s="453"/>
      <c r="F1159" s="454">
        <v>1.16</v>
      </c>
      <c r="G1159" s="454">
        <v>1.73</v>
      </c>
      <c r="H1159" s="454">
        <f t="shared" si="36"/>
        <v>0</v>
      </c>
      <c r="I1159" s="454">
        <f t="shared" si="37"/>
        <v>0</v>
      </c>
      <c r="J1159" s="322">
        <v>0.3</v>
      </c>
    </row>
    <row r="1160" hidden="1" spans="1:10">
      <c r="A1160" s="384">
        <f>SUBTOTAL(3,$B$7:B1160)</f>
        <v>20</v>
      </c>
      <c r="B1160" s="356" t="s">
        <v>2252</v>
      </c>
      <c r="C1160" s="356" t="s">
        <v>752</v>
      </c>
      <c r="D1160" s="384" t="s">
        <v>592</v>
      </c>
      <c r="E1160" s="453"/>
      <c r="F1160" s="454">
        <v>1.82</v>
      </c>
      <c r="G1160" s="454">
        <v>0.07</v>
      </c>
      <c r="H1160" s="454">
        <f t="shared" si="36"/>
        <v>0</v>
      </c>
      <c r="I1160" s="454">
        <f t="shared" si="37"/>
        <v>0</v>
      </c>
      <c r="J1160" s="322">
        <v>0.3</v>
      </c>
    </row>
    <row r="1161" hidden="1" spans="1:10">
      <c r="A1161" s="384">
        <f>SUBTOTAL(3,$B$7:B1161)</f>
        <v>20</v>
      </c>
      <c r="B1161" s="356" t="s">
        <v>2253</v>
      </c>
      <c r="C1161" s="356" t="s">
        <v>754</v>
      </c>
      <c r="D1161" s="384" t="s">
        <v>592</v>
      </c>
      <c r="E1161" s="453"/>
      <c r="F1161" s="454">
        <v>1.08</v>
      </c>
      <c r="G1161" s="454">
        <v>0.6</v>
      </c>
      <c r="H1161" s="454">
        <f t="shared" si="36"/>
        <v>0</v>
      </c>
      <c r="I1161" s="454">
        <f t="shared" si="37"/>
        <v>0</v>
      </c>
      <c r="J1161" s="322">
        <v>0.3</v>
      </c>
    </row>
    <row r="1162" hidden="1" spans="1:10">
      <c r="A1162" s="384">
        <f>SUBTOTAL(3,$B$7:B1162)</f>
        <v>20</v>
      </c>
      <c r="B1162" s="356" t="s">
        <v>2254</v>
      </c>
      <c r="C1162" s="356" t="s">
        <v>756</v>
      </c>
      <c r="D1162" s="384" t="s">
        <v>592</v>
      </c>
      <c r="E1162" s="453"/>
      <c r="F1162" s="454">
        <v>1.27</v>
      </c>
      <c r="G1162" s="454">
        <v>1.83</v>
      </c>
      <c r="H1162" s="454">
        <f t="shared" si="36"/>
        <v>0</v>
      </c>
      <c r="I1162" s="454">
        <f t="shared" si="37"/>
        <v>0</v>
      </c>
      <c r="J1162" s="322">
        <v>0.3</v>
      </c>
    </row>
    <row r="1163" hidden="1" spans="1:10">
      <c r="A1163" s="384">
        <f>SUBTOTAL(3,$B$7:B1163)</f>
        <v>20</v>
      </c>
      <c r="B1163" s="356" t="s">
        <v>2255</v>
      </c>
      <c r="C1163" s="356" t="s">
        <v>758</v>
      </c>
      <c r="D1163" s="384" t="s">
        <v>592</v>
      </c>
      <c r="E1163" s="453"/>
      <c r="F1163" s="454">
        <v>1.96</v>
      </c>
      <c r="G1163" s="454">
        <v>0.09</v>
      </c>
      <c r="H1163" s="454">
        <f t="shared" si="36"/>
        <v>0</v>
      </c>
      <c r="I1163" s="454">
        <f t="shared" si="37"/>
        <v>0</v>
      </c>
      <c r="J1163" s="322">
        <v>0.3</v>
      </c>
    </row>
    <row r="1164" hidden="1" spans="1:10">
      <c r="A1164" s="384">
        <f>SUBTOTAL(3,$B$7:B1164)</f>
        <v>20</v>
      </c>
      <c r="B1164" s="356" t="s">
        <v>2256</v>
      </c>
      <c r="C1164" s="356" t="s">
        <v>760</v>
      </c>
      <c r="D1164" s="384" t="s">
        <v>592</v>
      </c>
      <c r="E1164" s="453"/>
      <c r="F1164" s="454">
        <v>0.62</v>
      </c>
      <c r="G1164" s="454">
        <v>0.6</v>
      </c>
      <c r="H1164" s="454">
        <f t="shared" si="36"/>
        <v>0</v>
      </c>
      <c r="I1164" s="454">
        <f t="shared" si="37"/>
        <v>0</v>
      </c>
      <c r="J1164" s="322">
        <v>0.3</v>
      </c>
    </row>
    <row r="1165" hidden="1" spans="1:10">
      <c r="A1165" s="384">
        <f>SUBTOTAL(3,$B$7:B1165)</f>
        <v>20</v>
      </c>
      <c r="B1165" s="356" t="s">
        <v>2257</v>
      </c>
      <c r="C1165" s="356" t="s">
        <v>762</v>
      </c>
      <c r="D1165" s="384" t="s">
        <v>592</v>
      </c>
      <c r="E1165" s="453"/>
      <c r="F1165" s="454">
        <v>0.77</v>
      </c>
      <c r="G1165" s="454">
        <v>1.63</v>
      </c>
      <c r="H1165" s="454">
        <f t="shared" si="36"/>
        <v>0</v>
      </c>
      <c r="I1165" s="454">
        <f t="shared" si="37"/>
        <v>0</v>
      </c>
      <c r="J1165" s="322">
        <v>0.3</v>
      </c>
    </row>
    <row r="1166" hidden="1" spans="1:10">
      <c r="A1166" s="384">
        <f>SUBTOTAL(3,$B$7:B1166)</f>
        <v>20</v>
      </c>
      <c r="B1166" s="356" t="s">
        <v>2258</v>
      </c>
      <c r="C1166" s="356" t="s">
        <v>764</v>
      </c>
      <c r="D1166" s="384" t="s">
        <v>592</v>
      </c>
      <c r="E1166" s="453"/>
      <c r="F1166" s="454">
        <v>1.76</v>
      </c>
      <c r="G1166" s="454">
        <v>0.06</v>
      </c>
      <c r="H1166" s="454">
        <f t="shared" si="36"/>
        <v>0</v>
      </c>
      <c r="I1166" s="454">
        <f t="shared" si="37"/>
        <v>0</v>
      </c>
      <c r="J1166" s="322">
        <v>0.3</v>
      </c>
    </row>
    <row r="1167" hidden="1" spans="1:10">
      <c r="A1167" s="384">
        <f>SUBTOTAL(3,$B$7:B1167)</f>
        <v>20</v>
      </c>
      <c r="B1167" s="356" t="s">
        <v>2259</v>
      </c>
      <c r="C1167" s="356" t="s">
        <v>766</v>
      </c>
      <c r="D1167" s="384" t="s">
        <v>592</v>
      </c>
      <c r="E1167" s="453"/>
      <c r="F1167" s="454">
        <v>0.68</v>
      </c>
      <c r="G1167" s="454">
        <v>0.6</v>
      </c>
      <c r="H1167" s="454">
        <f t="shared" si="36"/>
        <v>0</v>
      </c>
      <c r="I1167" s="454">
        <f t="shared" si="37"/>
        <v>0</v>
      </c>
      <c r="J1167" s="322">
        <v>0.3</v>
      </c>
    </row>
    <row r="1168" hidden="1" spans="1:10">
      <c r="A1168" s="384">
        <f>SUBTOTAL(3,$B$7:B1168)</f>
        <v>20</v>
      </c>
      <c r="B1168" s="356" t="s">
        <v>2260</v>
      </c>
      <c r="C1168" s="356" t="s">
        <v>768</v>
      </c>
      <c r="D1168" s="384" t="s">
        <v>592</v>
      </c>
      <c r="E1168" s="453"/>
      <c r="F1168" s="454">
        <v>0.83</v>
      </c>
      <c r="G1168" s="454">
        <v>1.73</v>
      </c>
      <c r="H1168" s="454">
        <f t="shared" si="36"/>
        <v>0</v>
      </c>
      <c r="I1168" s="454">
        <f t="shared" si="37"/>
        <v>0</v>
      </c>
      <c r="J1168" s="322">
        <v>0.3</v>
      </c>
    </row>
    <row r="1169" hidden="1" spans="1:10">
      <c r="A1169" s="384">
        <f>SUBTOTAL(3,$B$7:B1169)</f>
        <v>20</v>
      </c>
      <c r="B1169" s="356" t="s">
        <v>2261</v>
      </c>
      <c r="C1169" s="356" t="s">
        <v>770</v>
      </c>
      <c r="D1169" s="384" t="s">
        <v>592</v>
      </c>
      <c r="E1169" s="453"/>
      <c r="F1169" s="454">
        <v>1.82</v>
      </c>
      <c r="G1169" s="454">
        <v>0.07</v>
      </c>
      <c r="H1169" s="454">
        <f t="shared" si="36"/>
        <v>0</v>
      </c>
      <c r="I1169" s="454">
        <f t="shared" si="37"/>
        <v>0</v>
      </c>
      <c r="J1169" s="322">
        <v>0.3</v>
      </c>
    </row>
    <row r="1170" hidden="1" spans="1:10">
      <c r="A1170" s="384">
        <f>SUBTOTAL(3,$B$7:B1170)</f>
        <v>20</v>
      </c>
      <c r="B1170" s="356" t="s">
        <v>2262</v>
      </c>
      <c r="C1170" s="356" t="s">
        <v>772</v>
      </c>
      <c r="D1170" s="384" t="s">
        <v>592</v>
      </c>
      <c r="E1170" s="453"/>
      <c r="F1170" s="454">
        <v>0.78</v>
      </c>
      <c r="G1170" s="454">
        <v>0.6</v>
      </c>
      <c r="H1170" s="454">
        <f t="shared" si="36"/>
        <v>0</v>
      </c>
      <c r="I1170" s="454">
        <f t="shared" si="37"/>
        <v>0</v>
      </c>
      <c r="J1170" s="322">
        <v>0.3</v>
      </c>
    </row>
    <row r="1171" hidden="1" spans="1:10">
      <c r="A1171" s="384">
        <f>SUBTOTAL(3,$B$7:B1171)</f>
        <v>20</v>
      </c>
      <c r="B1171" s="356" t="s">
        <v>2263</v>
      </c>
      <c r="C1171" s="356" t="s">
        <v>774</v>
      </c>
      <c r="D1171" s="384" t="s">
        <v>592</v>
      </c>
      <c r="E1171" s="453"/>
      <c r="F1171" s="454">
        <v>0.95</v>
      </c>
      <c r="G1171" s="454">
        <v>1.83</v>
      </c>
      <c r="H1171" s="454">
        <f t="shared" si="36"/>
        <v>0</v>
      </c>
      <c r="I1171" s="454">
        <f t="shared" si="37"/>
        <v>0</v>
      </c>
      <c r="J1171" s="322">
        <v>0.3</v>
      </c>
    </row>
    <row r="1172" hidden="1" spans="1:10">
      <c r="A1172" s="384">
        <f>SUBTOTAL(3,$B$7:B1172)</f>
        <v>20</v>
      </c>
      <c r="B1172" s="356" t="s">
        <v>2264</v>
      </c>
      <c r="C1172" s="356" t="s">
        <v>776</v>
      </c>
      <c r="D1172" s="384" t="s">
        <v>592</v>
      </c>
      <c r="E1172" s="453"/>
      <c r="F1172" s="454">
        <v>1.96</v>
      </c>
      <c r="G1172" s="454">
        <v>0.09</v>
      </c>
      <c r="H1172" s="454">
        <f t="shared" si="36"/>
        <v>0</v>
      </c>
      <c r="I1172" s="454">
        <f t="shared" si="37"/>
        <v>0</v>
      </c>
      <c r="J1172" s="322">
        <v>0.3</v>
      </c>
    </row>
    <row r="1173" hidden="1" spans="1:10">
      <c r="A1173" s="384">
        <f>SUBTOTAL(3,$B$7:B1173)</f>
        <v>20</v>
      </c>
      <c r="B1173" s="356" t="s">
        <v>2265</v>
      </c>
      <c r="C1173" s="356" t="s">
        <v>778</v>
      </c>
      <c r="D1173" s="384" t="s">
        <v>592</v>
      </c>
      <c r="E1173" s="453"/>
      <c r="F1173" s="454">
        <v>0.86</v>
      </c>
      <c r="G1173" s="454">
        <v>0.6</v>
      </c>
      <c r="H1173" s="454">
        <f t="shared" si="36"/>
        <v>0</v>
      </c>
      <c r="I1173" s="454">
        <f t="shared" si="37"/>
        <v>0</v>
      </c>
      <c r="J1173" s="322">
        <v>0.3</v>
      </c>
    </row>
    <row r="1174" hidden="1" spans="1:10">
      <c r="A1174" s="384">
        <f>SUBTOTAL(3,$B$7:B1174)</f>
        <v>20</v>
      </c>
      <c r="B1174" s="356" t="s">
        <v>2266</v>
      </c>
      <c r="C1174" s="356" t="s">
        <v>780</v>
      </c>
      <c r="D1174" s="384" t="s">
        <v>592</v>
      </c>
      <c r="E1174" s="453"/>
      <c r="F1174" s="454">
        <v>1.03</v>
      </c>
      <c r="G1174" s="454">
        <v>1.63</v>
      </c>
      <c r="H1174" s="454">
        <f t="shared" si="36"/>
        <v>0</v>
      </c>
      <c r="I1174" s="454">
        <f t="shared" si="37"/>
        <v>0</v>
      </c>
      <c r="J1174" s="322">
        <v>0.3</v>
      </c>
    </row>
    <row r="1175" hidden="1" spans="1:10">
      <c r="A1175" s="384">
        <f>SUBTOTAL(3,$B$7:B1175)</f>
        <v>20</v>
      </c>
      <c r="B1175" s="356" t="s">
        <v>2267</v>
      </c>
      <c r="C1175" s="356" t="s">
        <v>782</v>
      </c>
      <c r="D1175" s="384" t="s">
        <v>592</v>
      </c>
      <c r="E1175" s="453"/>
      <c r="F1175" s="454">
        <v>1.94</v>
      </c>
      <c r="G1175" s="454">
        <v>0.07</v>
      </c>
      <c r="H1175" s="454">
        <f t="shared" si="36"/>
        <v>0</v>
      </c>
      <c r="I1175" s="454">
        <f t="shared" si="37"/>
        <v>0</v>
      </c>
      <c r="J1175" s="322">
        <v>0.3</v>
      </c>
    </row>
    <row r="1176" hidden="1" spans="1:10">
      <c r="A1176" s="384">
        <f>SUBTOTAL(3,$B$7:B1176)</f>
        <v>20</v>
      </c>
      <c r="B1176" s="356" t="s">
        <v>2268</v>
      </c>
      <c r="C1176" s="356" t="s">
        <v>784</v>
      </c>
      <c r="D1176" s="384" t="s">
        <v>592</v>
      </c>
      <c r="E1176" s="453"/>
      <c r="F1176" s="454">
        <v>0.92</v>
      </c>
      <c r="G1176" s="454">
        <v>0.6</v>
      </c>
      <c r="H1176" s="454">
        <f t="shared" si="36"/>
        <v>0</v>
      </c>
      <c r="I1176" s="454">
        <f t="shared" si="37"/>
        <v>0</v>
      </c>
      <c r="J1176" s="322">
        <v>0.3</v>
      </c>
    </row>
    <row r="1177" hidden="1" spans="1:10">
      <c r="A1177" s="384">
        <f>SUBTOTAL(3,$B$7:B1177)</f>
        <v>20</v>
      </c>
      <c r="B1177" s="356" t="s">
        <v>2269</v>
      </c>
      <c r="C1177" s="356" t="s">
        <v>786</v>
      </c>
      <c r="D1177" s="384" t="s">
        <v>592</v>
      </c>
      <c r="E1177" s="453"/>
      <c r="F1177" s="454">
        <v>1.01</v>
      </c>
      <c r="G1177" s="454">
        <v>1.73</v>
      </c>
      <c r="H1177" s="454">
        <f t="shared" si="36"/>
        <v>0</v>
      </c>
      <c r="I1177" s="454">
        <f t="shared" si="37"/>
        <v>0</v>
      </c>
      <c r="J1177" s="322">
        <v>0.3</v>
      </c>
    </row>
    <row r="1178" hidden="1" spans="1:10">
      <c r="A1178" s="384">
        <f>SUBTOTAL(3,$B$7:B1178)</f>
        <v>20</v>
      </c>
      <c r="B1178" s="356" t="s">
        <v>2270</v>
      </c>
      <c r="C1178" s="356" t="s">
        <v>788</v>
      </c>
      <c r="D1178" s="384" t="s">
        <v>592</v>
      </c>
      <c r="E1178" s="453"/>
      <c r="F1178" s="454">
        <v>2</v>
      </c>
      <c r="G1178" s="454">
        <v>0.11</v>
      </c>
      <c r="H1178" s="454">
        <f t="shared" si="36"/>
        <v>0</v>
      </c>
      <c r="I1178" s="454">
        <f t="shared" si="37"/>
        <v>0</v>
      </c>
      <c r="J1178" s="322">
        <v>0.3</v>
      </c>
    </row>
    <row r="1179" hidden="1" spans="1:10">
      <c r="A1179" s="384">
        <f>SUBTOTAL(3,$B$7:B1179)</f>
        <v>20</v>
      </c>
      <c r="B1179" s="356" t="s">
        <v>2271</v>
      </c>
      <c r="C1179" s="356" t="s">
        <v>790</v>
      </c>
      <c r="D1179" s="384" t="s">
        <v>592</v>
      </c>
      <c r="E1179" s="453"/>
      <c r="F1179" s="454">
        <v>1.08</v>
      </c>
      <c r="G1179" s="454">
        <v>0.6</v>
      </c>
      <c r="H1179" s="454">
        <f t="shared" si="36"/>
        <v>0</v>
      </c>
      <c r="I1179" s="454">
        <f t="shared" si="37"/>
        <v>0</v>
      </c>
      <c r="J1179" s="322">
        <v>0.3</v>
      </c>
    </row>
    <row r="1180" hidden="1" spans="1:10">
      <c r="A1180" s="384">
        <f>SUBTOTAL(3,$B$7:B1180)</f>
        <v>20</v>
      </c>
      <c r="B1180" s="356" t="s">
        <v>2272</v>
      </c>
      <c r="C1180" s="356" t="s">
        <v>792</v>
      </c>
      <c r="D1180" s="384" t="s">
        <v>592</v>
      </c>
      <c r="E1180" s="453"/>
      <c r="F1180" s="454">
        <v>1.27</v>
      </c>
      <c r="G1180" s="454">
        <v>1.83</v>
      </c>
      <c r="H1180" s="454">
        <f t="shared" si="36"/>
        <v>0</v>
      </c>
      <c r="I1180" s="454">
        <f t="shared" si="37"/>
        <v>0</v>
      </c>
      <c r="J1180" s="322">
        <v>0.3</v>
      </c>
    </row>
    <row r="1181" hidden="1" spans="1:10">
      <c r="A1181" s="384">
        <f>SUBTOTAL(3,$B$7:B1181)</f>
        <v>20</v>
      </c>
      <c r="B1181" s="356" t="s">
        <v>2273</v>
      </c>
      <c r="C1181" s="356" t="s">
        <v>794</v>
      </c>
      <c r="D1181" s="384" t="s">
        <v>592</v>
      </c>
      <c r="E1181" s="453"/>
      <c r="F1181" s="454">
        <v>2.12</v>
      </c>
      <c r="G1181" s="454">
        <v>0.11</v>
      </c>
      <c r="H1181" s="454">
        <f t="shared" si="36"/>
        <v>0</v>
      </c>
      <c r="I1181" s="454">
        <f t="shared" si="37"/>
        <v>0</v>
      </c>
      <c r="J1181" s="322">
        <v>0.3</v>
      </c>
    </row>
    <row r="1182" hidden="1" spans="1:10">
      <c r="A1182" s="384">
        <f>SUBTOTAL(3,$B$7:B1182)</f>
        <v>20</v>
      </c>
      <c r="B1182" s="356" t="s">
        <v>2274</v>
      </c>
      <c r="C1182" s="356" t="s">
        <v>796</v>
      </c>
      <c r="D1182" s="384" t="s">
        <v>592</v>
      </c>
      <c r="E1182" s="453"/>
      <c r="F1182" s="454">
        <v>0.95</v>
      </c>
      <c r="G1182" s="454">
        <v>0.6</v>
      </c>
      <c r="H1182" s="454">
        <f t="shared" si="36"/>
        <v>0</v>
      </c>
      <c r="I1182" s="454">
        <f t="shared" si="37"/>
        <v>0</v>
      </c>
      <c r="J1182" s="322">
        <v>0.3</v>
      </c>
    </row>
    <row r="1183" hidden="1" spans="1:10">
      <c r="A1183" s="384">
        <f>SUBTOTAL(3,$B$7:B1183)</f>
        <v>20</v>
      </c>
      <c r="B1183" s="356" t="s">
        <v>2275</v>
      </c>
      <c r="C1183" s="356" t="s">
        <v>798</v>
      </c>
      <c r="D1183" s="384" t="s">
        <v>592</v>
      </c>
      <c r="E1183" s="453"/>
      <c r="F1183" s="454">
        <v>1.59</v>
      </c>
      <c r="G1183" s="454">
        <v>1.63</v>
      </c>
      <c r="H1183" s="454">
        <f t="shared" si="36"/>
        <v>0</v>
      </c>
      <c r="I1183" s="454">
        <f t="shared" si="37"/>
        <v>0</v>
      </c>
      <c r="J1183" s="322">
        <v>0.3</v>
      </c>
    </row>
    <row r="1184" hidden="1" spans="1:10">
      <c r="A1184" s="384">
        <f>SUBTOTAL(3,$B$7:B1184)</f>
        <v>20</v>
      </c>
      <c r="B1184" s="356" t="s">
        <v>2276</v>
      </c>
      <c r="C1184" s="356" t="s">
        <v>800</v>
      </c>
      <c r="D1184" s="384" t="s">
        <v>592</v>
      </c>
      <c r="E1184" s="453"/>
      <c r="F1184" s="454">
        <v>1.94</v>
      </c>
      <c r="G1184" s="454">
        <v>0.06</v>
      </c>
      <c r="H1184" s="454">
        <f t="shared" si="36"/>
        <v>0</v>
      </c>
      <c r="I1184" s="454">
        <f t="shared" si="37"/>
        <v>0</v>
      </c>
      <c r="J1184" s="322">
        <v>0.3</v>
      </c>
    </row>
    <row r="1185" hidden="1" spans="1:10">
      <c r="A1185" s="384">
        <f>SUBTOTAL(3,$B$7:B1185)</f>
        <v>20</v>
      </c>
      <c r="B1185" s="356" t="s">
        <v>2277</v>
      </c>
      <c r="C1185" s="356" t="s">
        <v>802</v>
      </c>
      <c r="D1185" s="384" t="s">
        <v>592</v>
      </c>
      <c r="E1185" s="453"/>
      <c r="F1185" s="454">
        <v>1.05</v>
      </c>
      <c r="G1185" s="454">
        <v>0.6</v>
      </c>
      <c r="H1185" s="454">
        <f t="shared" si="36"/>
        <v>0</v>
      </c>
      <c r="I1185" s="454">
        <f t="shared" si="37"/>
        <v>0</v>
      </c>
      <c r="J1185" s="322">
        <v>0.3</v>
      </c>
    </row>
    <row r="1186" hidden="1" spans="1:10">
      <c r="A1186" s="384">
        <f>SUBTOTAL(3,$B$7:B1186)</f>
        <v>20</v>
      </c>
      <c r="B1186" s="356" t="s">
        <v>2278</v>
      </c>
      <c r="C1186" s="356" t="s">
        <v>804</v>
      </c>
      <c r="D1186" s="384" t="s">
        <v>592</v>
      </c>
      <c r="E1186" s="453"/>
      <c r="F1186" s="454">
        <v>1.49</v>
      </c>
      <c r="G1186" s="454">
        <v>1.73</v>
      </c>
      <c r="H1186" s="454">
        <f t="shared" si="36"/>
        <v>0</v>
      </c>
      <c r="I1186" s="454">
        <f t="shared" si="37"/>
        <v>0</v>
      </c>
      <c r="J1186" s="322">
        <v>0.3</v>
      </c>
    </row>
    <row r="1187" hidden="1" spans="1:10">
      <c r="A1187" s="384">
        <f>SUBTOTAL(3,$B$7:B1187)</f>
        <v>20</v>
      </c>
      <c r="B1187" s="356" t="s">
        <v>2279</v>
      </c>
      <c r="C1187" s="356" t="s">
        <v>806</v>
      </c>
      <c r="D1187" s="384" t="s">
        <v>592</v>
      </c>
      <c r="E1187" s="453"/>
      <c r="F1187" s="454">
        <v>2</v>
      </c>
      <c r="G1187" s="454">
        <v>0.07</v>
      </c>
      <c r="H1187" s="454">
        <f t="shared" si="36"/>
        <v>0</v>
      </c>
      <c r="I1187" s="454">
        <f t="shared" si="37"/>
        <v>0</v>
      </c>
      <c r="J1187" s="322">
        <v>0.3</v>
      </c>
    </row>
    <row r="1188" hidden="1" spans="1:10">
      <c r="A1188" s="384">
        <f>SUBTOTAL(3,$B$7:B1188)</f>
        <v>20</v>
      </c>
      <c r="B1188" s="356" t="s">
        <v>2280</v>
      </c>
      <c r="C1188" s="356" t="s">
        <v>808</v>
      </c>
      <c r="D1188" s="384" t="s">
        <v>592</v>
      </c>
      <c r="E1188" s="453"/>
      <c r="F1188" s="454">
        <v>1.25</v>
      </c>
      <c r="G1188" s="454">
        <v>0.6</v>
      </c>
      <c r="H1188" s="454">
        <f t="shared" si="36"/>
        <v>0</v>
      </c>
      <c r="I1188" s="454">
        <f t="shared" si="37"/>
        <v>0</v>
      </c>
      <c r="J1188" s="322">
        <v>0.3</v>
      </c>
    </row>
    <row r="1189" hidden="1" spans="1:10">
      <c r="A1189" s="384">
        <f>SUBTOTAL(3,$B$7:B1189)</f>
        <v>20</v>
      </c>
      <c r="B1189" s="356" t="s">
        <v>2281</v>
      </c>
      <c r="C1189" s="356" t="s">
        <v>810</v>
      </c>
      <c r="D1189" s="384" t="s">
        <v>592</v>
      </c>
      <c r="E1189" s="453"/>
      <c r="F1189" s="454">
        <v>1.59</v>
      </c>
      <c r="G1189" s="454">
        <v>1.83</v>
      </c>
      <c r="H1189" s="454">
        <f t="shared" si="36"/>
        <v>0</v>
      </c>
      <c r="I1189" s="454">
        <f t="shared" si="37"/>
        <v>0</v>
      </c>
      <c r="J1189" s="322">
        <v>0.3</v>
      </c>
    </row>
    <row r="1190" hidden="1" spans="1:10">
      <c r="A1190" s="384">
        <f>SUBTOTAL(3,$B$7:B1190)</f>
        <v>20</v>
      </c>
      <c r="B1190" s="356" t="s">
        <v>2282</v>
      </c>
      <c r="C1190" s="356" t="s">
        <v>812</v>
      </c>
      <c r="D1190" s="384" t="s">
        <v>592</v>
      </c>
      <c r="E1190" s="453"/>
      <c r="F1190" s="454">
        <v>2.12</v>
      </c>
      <c r="G1190" s="454">
        <v>0.09</v>
      </c>
      <c r="H1190" s="454">
        <f t="shared" si="36"/>
        <v>0</v>
      </c>
      <c r="I1190" s="454">
        <f t="shared" si="37"/>
        <v>0</v>
      </c>
      <c r="J1190" s="322">
        <v>0.3</v>
      </c>
    </row>
    <row r="1191" hidden="1" spans="1:10">
      <c r="A1191" s="384">
        <f>SUBTOTAL(3,$B$7:B1191)</f>
        <v>20</v>
      </c>
      <c r="B1191" s="356" t="s">
        <v>2283</v>
      </c>
      <c r="C1191" s="356" t="s">
        <v>814</v>
      </c>
      <c r="D1191" s="384" t="s">
        <v>592</v>
      </c>
      <c r="E1191" s="453"/>
      <c r="F1191" s="454">
        <v>0.7</v>
      </c>
      <c r="G1191" s="454">
        <v>0.6</v>
      </c>
      <c r="H1191" s="454">
        <f t="shared" si="36"/>
        <v>0</v>
      </c>
      <c r="I1191" s="454">
        <f t="shared" si="37"/>
        <v>0</v>
      </c>
      <c r="J1191" s="322">
        <v>0.3</v>
      </c>
    </row>
    <row r="1192" hidden="1" spans="1:10">
      <c r="A1192" s="384">
        <f>SUBTOTAL(3,$B$7:B1192)</f>
        <v>20</v>
      </c>
      <c r="B1192" s="356" t="s">
        <v>2284</v>
      </c>
      <c r="C1192" s="356" t="s">
        <v>816</v>
      </c>
      <c r="D1192" s="384" t="s">
        <v>592</v>
      </c>
      <c r="E1192" s="453"/>
      <c r="F1192" s="454">
        <v>0.85</v>
      </c>
      <c r="G1192" s="454">
        <v>1.63</v>
      </c>
      <c r="H1192" s="454">
        <f t="shared" si="36"/>
        <v>0</v>
      </c>
      <c r="I1192" s="454">
        <f t="shared" si="37"/>
        <v>0</v>
      </c>
      <c r="J1192" s="322">
        <v>0.3</v>
      </c>
    </row>
    <row r="1193" hidden="1" spans="1:10">
      <c r="A1193" s="384">
        <f>SUBTOTAL(3,$B$7:B1193)</f>
        <v>20</v>
      </c>
      <c r="B1193" s="356" t="s">
        <v>2285</v>
      </c>
      <c r="C1193" s="356" t="s">
        <v>818</v>
      </c>
      <c r="D1193" s="384" t="s">
        <v>592</v>
      </c>
      <c r="E1193" s="453"/>
      <c r="F1193" s="454">
        <v>1.76</v>
      </c>
      <c r="G1193" s="454">
        <v>0.07</v>
      </c>
      <c r="H1193" s="454">
        <f t="shared" si="36"/>
        <v>0</v>
      </c>
      <c r="I1193" s="454">
        <f t="shared" si="37"/>
        <v>0</v>
      </c>
      <c r="J1193" s="322">
        <v>0.3</v>
      </c>
    </row>
    <row r="1194" hidden="1" spans="1:10">
      <c r="A1194" s="384">
        <f>SUBTOTAL(3,$B$7:B1194)</f>
        <v>20</v>
      </c>
      <c r="B1194" s="356" t="s">
        <v>2286</v>
      </c>
      <c r="C1194" s="356" t="s">
        <v>820</v>
      </c>
      <c r="D1194" s="384" t="s">
        <v>592</v>
      </c>
      <c r="E1194" s="453"/>
      <c r="F1194" s="454">
        <v>0.75</v>
      </c>
      <c r="G1194" s="454">
        <v>0.6</v>
      </c>
      <c r="H1194" s="454">
        <f t="shared" si="36"/>
        <v>0</v>
      </c>
      <c r="I1194" s="454">
        <f t="shared" si="37"/>
        <v>0</v>
      </c>
      <c r="J1194" s="322">
        <v>0.3</v>
      </c>
    </row>
    <row r="1195" hidden="1" spans="1:10">
      <c r="A1195" s="384">
        <f>SUBTOTAL(3,$B$7:B1195)</f>
        <v>20</v>
      </c>
      <c r="B1195" s="356" t="s">
        <v>2287</v>
      </c>
      <c r="C1195" s="356" t="s">
        <v>822</v>
      </c>
      <c r="D1195" s="384" t="s">
        <v>592</v>
      </c>
      <c r="E1195" s="453"/>
      <c r="F1195" s="454">
        <v>0.92</v>
      </c>
      <c r="G1195" s="454">
        <v>1.73</v>
      </c>
      <c r="H1195" s="454">
        <f t="shared" si="36"/>
        <v>0</v>
      </c>
      <c r="I1195" s="454">
        <f t="shared" si="37"/>
        <v>0</v>
      </c>
      <c r="J1195" s="322">
        <v>0.3</v>
      </c>
    </row>
    <row r="1196" hidden="1" spans="1:10">
      <c r="A1196" s="384">
        <f>SUBTOTAL(3,$B$7:B1196)</f>
        <v>20</v>
      </c>
      <c r="B1196" s="356" t="s">
        <v>2288</v>
      </c>
      <c r="C1196" s="356" t="s">
        <v>824</v>
      </c>
      <c r="D1196" s="384" t="s">
        <v>592</v>
      </c>
      <c r="E1196" s="453"/>
      <c r="F1196" s="454">
        <v>1.82</v>
      </c>
      <c r="G1196" s="454">
        <v>0.07</v>
      </c>
      <c r="H1196" s="454">
        <f t="shared" si="36"/>
        <v>0</v>
      </c>
      <c r="I1196" s="454">
        <f t="shared" si="37"/>
        <v>0</v>
      </c>
      <c r="J1196" s="322">
        <v>0.3</v>
      </c>
    </row>
    <row r="1197" hidden="1" spans="1:10">
      <c r="A1197" s="384">
        <f>SUBTOTAL(3,$B$7:B1197)</f>
        <v>20</v>
      </c>
      <c r="B1197" s="356" t="s">
        <v>2289</v>
      </c>
      <c r="C1197" s="356" t="s">
        <v>826</v>
      </c>
      <c r="D1197" s="384" t="s">
        <v>592</v>
      </c>
      <c r="E1197" s="453"/>
      <c r="F1197" s="454">
        <v>0.88</v>
      </c>
      <c r="G1197" s="454">
        <v>0.6</v>
      </c>
      <c r="H1197" s="454">
        <f t="shared" si="36"/>
        <v>0</v>
      </c>
      <c r="I1197" s="454">
        <f t="shared" si="37"/>
        <v>0</v>
      </c>
      <c r="J1197" s="322">
        <v>0.3</v>
      </c>
    </row>
    <row r="1198" hidden="1" spans="1:10">
      <c r="A1198" s="384">
        <f>SUBTOTAL(3,$B$7:B1198)</f>
        <v>20</v>
      </c>
      <c r="B1198" s="356" t="s">
        <v>2290</v>
      </c>
      <c r="C1198" s="356" t="s">
        <v>828</v>
      </c>
      <c r="D1198" s="384" t="s">
        <v>592</v>
      </c>
      <c r="E1198" s="453"/>
      <c r="F1198" s="454">
        <v>1.05</v>
      </c>
      <c r="G1198" s="454">
        <v>1.83</v>
      </c>
      <c r="H1198" s="454">
        <f t="shared" si="36"/>
        <v>0</v>
      </c>
      <c r="I1198" s="454">
        <f t="shared" si="37"/>
        <v>0</v>
      </c>
      <c r="J1198" s="322">
        <v>0.3</v>
      </c>
    </row>
    <row r="1199" hidden="1" spans="1:10">
      <c r="A1199" s="384">
        <f>SUBTOTAL(3,$B$7:B1199)</f>
        <v>20</v>
      </c>
      <c r="B1199" s="356" t="s">
        <v>2291</v>
      </c>
      <c r="C1199" s="356" t="s">
        <v>830</v>
      </c>
      <c r="D1199" s="384" t="s">
        <v>592</v>
      </c>
      <c r="E1199" s="453"/>
      <c r="F1199" s="454">
        <v>1.96</v>
      </c>
      <c r="G1199" s="454">
        <v>0.09</v>
      </c>
      <c r="H1199" s="454">
        <f t="shared" si="36"/>
        <v>0</v>
      </c>
      <c r="I1199" s="454">
        <f t="shared" si="37"/>
        <v>0</v>
      </c>
      <c r="J1199" s="322">
        <v>0.3</v>
      </c>
    </row>
    <row r="1200" hidden="1" spans="1:10">
      <c r="A1200" s="384">
        <f>SUBTOTAL(3,$B$7:B1200)</f>
        <v>20</v>
      </c>
      <c r="B1200" s="356" t="s">
        <v>2292</v>
      </c>
      <c r="C1200" s="356" t="s">
        <v>832</v>
      </c>
      <c r="D1200" s="384" t="s">
        <v>418</v>
      </c>
      <c r="E1200" s="453"/>
      <c r="F1200" s="454">
        <v>1.42</v>
      </c>
      <c r="G1200" s="454">
        <v>0.8</v>
      </c>
      <c r="H1200" s="454">
        <f t="shared" si="36"/>
        <v>0</v>
      </c>
      <c r="I1200" s="454">
        <f t="shared" si="37"/>
        <v>0</v>
      </c>
      <c r="J1200" s="322">
        <v>0.3</v>
      </c>
    </row>
    <row r="1201" hidden="1" spans="1:10">
      <c r="A1201" s="384">
        <f>SUBTOTAL(3,$B$7:B1201)</f>
        <v>20</v>
      </c>
      <c r="B1201" s="356" t="s">
        <v>2293</v>
      </c>
      <c r="C1201" s="356" t="s">
        <v>834</v>
      </c>
      <c r="D1201" s="384" t="s">
        <v>418</v>
      </c>
      <c r="E1201" s="453"/>
      <c r="F1201" s="454">
        <v>1.75</v>
      </c>
      <c r="G1201" s="454">
        <v>2.6</v>
      </c>
      <c r="H1201" s="454">
        <f t="shared" si="36"/>
        <v>0</v>
      </c>
      <c r="I1201" s="454">
        <f t="shared" si="37"/>
        <v>0</v>
      </c>
      <c r="J1201" s="322">
        <v>0.3</v>
      </c>
    </row>
    <row r="1202" hidden="1" spans="1:10">
      <c r="A1202" s="384">
        <f>SUBTOTAL(3,$B$7:B1202)</f>
        <v>20</v>
      </c>
      <c r="B1202" s="356" t="s">
        <v>2294</v>
      </c>
      <c r="C1202" s="356" t="s">
        <v>836</v>
      </c>
      <c r="D1202" s="384" t="s">
        <v>418</v>
      </c>
      <c r="E1202" s="453"/>
      <c r="F1202" s="454">
        <v>2.38</v>
      </c>
      <c r="G1202" s="454">
        <v>0.13</v>
      </c>
      <c r="H1202" s="454">
        <f t="shared" si="36"/>
        <v>0</v>
      </c>
      <c r="I1202" s="454">
        <f t="shared" si="37"/>
        <v>0</v>
      </c>
      <c r="J1202" s="322">
        <v>0.3</v>
      </c>
    </row>
    <row r="1203" hidden="1" spans="1:10">
      <c r="A1203" s="384">
        <f>SUBTOTAL(3,$B$7:B1203)</f>
        <v>20</v>
      </c>
      <c r="B1203" s="356" t="s">
        <v>2295</v>
      </c>
      <c r="C1203" s="356" t="s">
        <v>838</v>
      </c>
      <c r="D1203" s="384" t="s">
        <v>418</v>
      </c>
      <c r="E1203" s="453"/>
      <c r="F1203" s="454">
        <v>1.67</v>
      </c>
      <c r="G1203" s="454">
        <v>1</v>
      </c>
      <c r="H1203" s="454">
        <f t="shared" si="36"/>
        <v>0</v>
      </c>
      <c r="I1203" s="454">
        <f t="shared" si="37"/>
        <v>0</v>
      </c>
      <c r="J1203" s="322">
        <v>0.3</v>
      </c>
    </row>
    <row r="1204" hidden="1" spans="1:10">
      <c r="A1204" s="384">
        <f>SUBTOTAL(3,$B$7:B1204)</f>
        <v>20</v>
      </c>
      <c r="B1204" s="356" t="s">
        <v>2296</v>
      </c>
      <c r="C1204" s="356" t="s">
        <v>840</v>
      </c>
      <c r="D1204" s="384" t="s">
        <v>418</v>
      </c>
      <c r="E1204" s="453"/>
      <c r="F1204" s="454">
        <v>1.81</v>
      </c>
      <c r="G1204" s="454">
        <v>2.8</v>
      </c>
      <c r="H1204" s="454">
        <f t="shared" si="36"/>
        <v>0</v>
      </c>
      <c r="I1204" s="454">
        <f t="shared" si="37"/>
        <v>0</v>
      </c>
      <c r="J1204" s="322">
        <v>0.3</v>
      </c>
    </row>
    <row r="1205" hidden="1" spans="1:10">
      <c r="A1205" s="384">
        <f>SUBTOTAL(3,$B$7:B1205)</f>
        <v>20</v>
      </c>
      <c r="B1205" s="356" t="s">
        <v>2297</v>
      </c>
      <c r="C1205" s="356" t="s">
        <v>842</v>
      </c>
      <c r="D1205" s="384" t="s">
        <v>418</v>
      </c>
      <c r="E1205" s="453"/>
      <c r="F1205" s="454">
        <v>2.63</v>
      </c>
      <c r="G1205" s="454">
        <v>0.16</v>
      </c>
      <c r="H1205" s="454">
        <f t="shared" si="36"/>
        <v>0</v>
      </c>
      <c r="I1205" s="454">
        <f t="shared" si="37"/>
        <v>0</v>
      </c>
      <c r="J1205" s="322">
        <v>0.3</v>
      </c>
    </row>
    <row r="1206" hidden="1" spans="1:10">
      <c r="A1206" s="384">
        <f>SUBTOTAL(3,$B$7:B1206)</f>
        <v>20</v>
      </c>
      <c r="B1206" s="356" t="s">
        <v>2298</v>
      </c>
      <c r="C1206" s="356" t="s">
        <v>844</v>
      </c>
      <c r="D1206" s="384" t="s">
        <v>418</v>
      </c>
      <c r="E1206" s="453"/>
      <c r="F1206" s="454">
        <v>1.21</v>
      </c>
      <c r="G1206" s="454">
        <v>0.9</v>
      </c>
      <c r="H1206" s="454">
        <f t="shared" si="36"/>
        <v>0</v>
      </c>
      <c r="I1206" s="454">
        <f t="shared" si="37"/>
        <v>0</v>
      </c>
      <c r="J1206" s="322">
        <v>0.3</v>
      </c>
    </row>
    <row r="1207" hidden="1" spans="1:10">
      <c r="A1207" s="384">
        <f>SUBTOTAL(3,$B$7:B1207)</f>
        <v>20</v>
      </c>
      <c r="B1207" s="356" t="s">
        <v>2299</v>
      </c>
      <c r="C1207" s="356" t="s">
        <v>846</v>
      </c>
      <c r="D1207" s="384" t="s">
        <v>418</v>
      </c>
      <c r="E1207" s="453"/>
      <c r="F1207" s="454">
        <v>1.37</v>
      </c>
      <c r="G1207" s="454">
        <v>3</v>
      </c>
      <c r="H1207" s="454">
        <f t="shared" ref="H1207:H1270" si="38">E1207*F1207*J1207</f>
        <v>0</v>
      </c>
      <c r="I1207" s="454">
        <f t="shared" ref="I1207:I1270" si="39">E1207*G1207*J1207</f>
        <v>0</v>
      </c>
      <c r="J1207" s="322">
        <v>0.3</v>
      </c>
    </row>
    <row r="1208" hidden="1" spans="1:10">
      <c r="A1208" s="384">
        <f>SUBTOTAL(3,$B$7:B1208)</f>
        <v>20</v>
      </c>
      <c r="B1208" s="356" t="s">
        <v>2300</v>
      </c>
      <c r="C1208" s="356" t="s">
        <v>848</v>
      </c>
      <c r="D1208" s="384" t="s">
        <v>418</v>
      </c>
      <c r="E1208" s="453"/>
      <c r="F1208" s="454">
        <v>2.17</v>
      </c>
      <c r="G1208" s="454">
        <v>0.11</v>
      </c>
      <c r="H1208" s="454">
        <f t="shared" si="38"/>
        <v>0</v>
      </c>
      <c r="I1208" s="454">
        <f t="shared" si="39"/>
        <v>0</v>
      </c>
      <c r="J1208" s="322">
        <v>0.3</v>
      </c>
    </row>
    <row r="1209" hidden="1" spans="1:10">
      <c r="A1209" s="384">
        <f>SUBTOTAL(3,$B$7:B1209)</f>
        <v>20</v>
      </c>
      <c r="B1209" s="356" t="s">
        <v>2301</v>
      </c>
      <c r="C1209" s="356" t="s">
        <v>850</v>
      </c>
      <c r="D1209" s="384" t="s">
        <v>418</v>
      </c>
      <c r="E1209" s="453"/>
      <c r="F1209" s="454">
        <v>1.57</v>
      </c>
      <c r="G1209" s="454">
        <v>0.9</v>
      </c>
      <c r="H1209" s="454">
        <f t="shared" si="38"/>
        <v>0</v>
      </c>
      <c r="I1209" s="454">
        <f t="shared" si="39"/>
        <v>0</v>
      </c>
      <c r="J1209" s="322">
        <v>0.3</v>
      </c>
    </row>
    <row r="1210" hidden="1" spans="1:10">
      <c r="A1210" s="384">
        <f>SUBTOTAL(3,$B$7:B1210)</f>
        <v>20</v>
      </c>
      <c r="B1210" s="356" t="s">
        <v>2302</v>
      </c>
      <c r="C1210" s="356" t="s">
        <v>852</v>
      </c>
      <c r="D1210" s="384" t="s">
        <v>418</v>
      </c>
      <c r="E1210" s="453"/>
      <c r="F1210" s="454">
        <v>1.74</v>
      </c>
      <c r="G1210" s="454">
        <v>3.2</v>
      </c>
      <c r="H1210" s="454">
        <f t="shared" si="38"/>
        <v>0</v>
      </c>
      <c r="I1210" s="454">
        <f t="shared" si="39"/>
        <v>0</v>
      </c>
      <c r="J1210" s="322">
        <v>0.3</v>
      </c>
    </row>
    <row r="1211" hidden="1" spans="1:10">
      <c r="A1211" s="384">
        <f>SUBTOTAL(3,$B$7:B1211)</f>
        <v>20</v>
      </c>
      <c r="B1211" s="356" t="s">
        <v>2303</v>
      </c>
      <c r="C1211" s="356" t="s">
        <v>854</v>
      </c>
      <c r="D1211" s="384" t="s">
        <v>418</v>
      </c>
      <c r="E1211" s="453"/>
      <c r="F1211" s="454">
        <v>2.53</v>
      </c>
      <c r="G1211" s="454">
        <v>0.16</v>
      </c>
      <c r="H1211" s="454">
        <f t="shared" si="38"/>
        <v>0</v>
      </c>
      <c r="I1211" s="454">
        <f t="shared" si="39"/>
        <v>0</v>
      </c>
      <c r="J1211" s="322">
        <v>0.3</v>
      </c>
    </row>
    <row r="1212" hidden="1" spans="1:10">
      <c r="A1212" s="384">
        <f>SUBTOTAL(3,$B$7:B1212)</f>
        <v>20</v>
      </c>
      <c r="B1212" s="356" t="s">
        <v>2304</v>
      </c>
      <c r="C1212" s="356" t="s">
        <v>856</v>
      </c>
      <c r="D1212" s="384" t="s">
        <v>418</v>
      </c>
      <c r="E1212" s="453"/>
      <c r="F1212" s="454">
        <v>2.38</v>
      </c>
      <c r="G1212" s="454">
        <v>1.6</v>
      </c>
      <c r="H1212" s="454">
        <f t="shared" si="38"/>
        <v>0</v>
      </c>
      <c r="I1212" s="454">
        <f t="shared" si="39"/>
        <v>0</v>
      </c>
      <c r="J1212" s="322">
        <v>0.3</v>
      </c>
    </row>
    <row r="1213" hidden="1" spans="1:10">
      <c r="A1213" s="384">
        <f>SUBTOTAL(3,$B$7:B1213)</f>
        <v>20</v>
      </c>
      <c r="B1213" s="356" t="s">
        <v>2305</v>
      </c>
      <c r="C1213" s="356" t="s">
        <v>858</v>
      </c>
      <c r="D1213" s="384" t="s">
        <v>418</v>
      </c>
      <c r="E1213" s="453"/>
      <c r="F1213" s="454">
        <v>2.55</v>
      </c>
      <c r="G1213" s="454">
        <v>3.6</v>
      </c>
      <c r="H1213" s="454">
        <f t="shared" si="38"/>
        <v>0</v>
      </c>
      <c r="I1213" s="454">
        <f t="shared" si="39"/>
        <v>0</v>
      </c>
      <c r="J1213" s="322">
        <v>0.3</v>
      </c>
    </row>
    <row r="1214" hidden="1" spans="1:10">
      <c r="A1214" s="384">
        <f>SUBTOTAL(3,$B$7:B1214)</f>
        <v>20</v>
      </c>
      <c r="B1214" s="356" t="s">
        <v>2306</v>
      </c>
      <c r="C1214" s="356" t="s">
        <v>860</v>
      </c>
      <c r="D1214" s="384" t="s">
        <v>418</v>
      </c>
      <c r="E1214" s="453"/>
      <c r="F1214" s="454">
        <v>3.33</v>
      </c>
      <c r="G1214" s="454">
        <v>0.25</v>
      </c>
      <c r="H1214" s="454">
        <f t="shared" si="38"/>
        <v>0</v>
      </c>
      <c r="I1214" s="454">
        <f t="shared" si="39"/>
        <v>0</v>
      </c>
      <c r="J1214" s="322">
        <v>0.3</v>
      </c>
    </row>
    <row r="1215" hidden="1" spans="1:10">
      <c r="A1215" s="384">
        <f>SUBTOTAL(3,$B$7:B1215)</f>
        <v>20</v>
      </c>
      <c r="B1215" s="356" t="s">
        <v>2307</v>
      </c>
      <c r="C1215" s="356" t="s">
        <v>862</v>
      </c>
      <c r="D1215" s="384" t="s">
        <v>418</v>
      </c>
      <c r="E1215" s="453"/>
      <c r="F1215" s="454">
        <v>2.54</v>
      </c>
      <c r="G1215" s="454">
        <v>1.6</v>
      </c>
      <c r="H1215" s="454">
        <f t="shared" si="38"/>
        <v>0</v>
      </c>
      <c r="I1215" s="454">
        <f t="shared" si="39"/>
        <v>0</v>
      </c>
      <c r="J1215" s="322">
        <v>0.3</v>
      </c>
    </row>
    <row r="1216" hidden="1" spans="1:10">
      <c r="A1216" s="384">
        <f>SUBTOTAL(3,$B$7:B1216)</f>
        <v>20</v>
      </c>
      <c r="B1216" s="356" t="s">
        <v>2308</v>
      </c>
      <c r="C1216" s="356" t="s">
        <v>864</v>
      </c>
      <c r="D1216" s="384" t="s">
        <v>418</v>
      </c>
      <c r="E1216" s="453"/>
      <c r="F1216" s="454">
        <v>2.81</v>
      </c>
      <c r="G1216" s="454">
        <v>4.3</v>
      </c>
      <c r="H1216" s="454">
        <f t="shared" si="38"/>
        <v>0</v>
      </c>
      <c r="I1216" s="454">
        <f t="shared" si="39"/>
        <v>0</v>
      </c>
      <c r="J1216" s="322">
        <v>0.3</v>
      </c>
    </row>
    <row r="1217" hidden="1" spans="1:10">
      <c r="A1217" s="384">
        <f>SUBTOTAL(3,$B$7:B1217)</f>
        <v>20</v>
      </c>
      <c r="B1217" s="356" t="s">
        <v>2309</v>
      </c>
      <c r="C1217" s="356" t="s">
        <v>866</v>
      </c>
      <c r="D1217" s="384" t="s">
        <v>418</v>
      </c>
      <c r="E1217" s="453"/>
      <c r="F1217" s="454">
        <v>2.88</v>
      </c>
      <c r="G1217" s="454">
        <v>0.2</v>
      </c>
      <c r="H1217" s="454">
        <f t="shared" si="38"/>
        <v>0</v>
      </c>
      <c r="I1217" s="454">
        <f t="shared" si="39"/>
        <v>0</v>
      </c>
      <c r="J1217" s="322">
        <v>0.3</v>
      </c>
    </row>
    <row r="1218" hidden="1" spans="1:10">
      <c r="A1218" s="384">
        <f>SUBTOTAL(3,$B$7:B1218)</f>
        <v>20</v>
      </c>
      <c r="B1218" s="356" t="s">
        <v>2310</v>
      </c>
      <c r="C1218" s="356" t="s">
        <v>868</v>
      </c>
      <c r="D1218" s="384" t="s">
        <v>418</v>
      </c>
      <c r="E1218" s="453"/>
      <c r="F1218" s="454">
        <v>3.3</v>
      </c>
      <c r="G1218" s="454">
        <v>1.8</v>
      </c>
      <c r="H1218" s="454">
        <f t="shared" si="38"/>
        <v>0</v>
      </c>
      <c r="I1218" s="454">
        <f t="shared" si="39"/>
        <v>0</v>
      </c>
      <c r="J1218" s="322">
        <v>0.3</v>
      </c>
    </row>
    <row r="1219" hidden="1" spans="1:10">
      <c r="A1219" s="384">
        <f>SUBTOTAL(3,$B$7:B1219)</f>
        <v>20</v>
      </c>
      <c r="B1219" s="356" t="s">
        <v>2311</v>
      </c>
      <c r="C1219" s="356" t="s">
        <v>870</v>
      </c>
      <c r="D1219" s="384" t="s">
        <v>418</v>
      </c>
      <c r="E1219" s="453"/>
      <c r="F1219" s="454">
        <v>3.7</v>
      </c>
      <c r="G1219" s="454">
        <v>4.6</v>
      </c>
      <c r="H1219" s="454">
        <f t="shared" si="38"/>
        <v>0</v>
      </c>
      <c r="I1219" s="454">
        <f t="shared" si="39"/>
        <v>0</v>
      </c>
      <c r="J1219" s="322">
        <v>0.3</v>
      </c>
    </row>
    <row r="1220" hidden="1" spans="1:10">
      <c r="A1220" s="384">
        <f>SUBTOTAL(3,$B$7:B1220)</f>
        <v>20</v>
      </c>
      <c r="B1220" s="356" t="s">
        <v>2312</v>
      </c>
      <c r="C1220" s="356" t="s">
        <v>872</v>
      </c>
      <c r="D1220" s="384" t="s">
        <v>418</v>
      </c>
      <c r="E1220" s="453"/>
      <c r="F1220" s="454">
        <v>3.75</v>
      </c>
      <c r="G1220" s="454">
        <v>0.3</v>
      </c>
      <c r="H1220" s="454">
        <f t="shared" si="38"/>
        <v>0</v>
      </c>
      <c r="I1220" s="454">
        <f t="shared" si="39"/>
        <v>0</v>
      </c>
      <c r="J1220" s="322">
        <v>0.3</v>
      </c>
    </row>
    <row r="1221" hidden="1" spans="1:10">
      <c r="A1221" s="384">
        <f>SUBTOTAL(3,$B$7:B1221)</f>
        <v>20</v>
      </c>
      <c r="B1221" s="356" t="s">
        <v>2313</v>
      </c>
      <c r="C1221" s="356" t="s">
        <v>874</v>
      </c>
      <c r="D1221" s="384" t="s">
        <v>418</v>
      </c>
      <c r="E1221" s="453"/>
      <c r="F1221" s="454">
        <v>0.94</v>
      </c>
      <c r="G1221" s="454">
        <v>0.6</v>
      </c>
      <c r="H1221" s="454">
        <f t="shared" si="38"/>
        <v>0</v>
      </c>
      <c r="I1221" s="454">
        <f t="shared" si="39"/>
        <v>0</v>
      </c>
      <c r="J1221" s="322">
        <v>0.3</v>
      </c>
    </row>
    <row r="1222" hidden="1" spans="1:10">
      <c r="A1222" s="384">
        <f>SUBTOTAL(3,$B$7:B1222)</f>
        <v>20</v>
      </c>
      <c r="B1222" s="356" t="s">
        <v>2314</v>
      </c>
      <c r="C1222" s="356" t="s">
        <v>876</v>
      </c>
      <c r="D1222" s="384" t="s">
        <v>418</v>
      </c>
      <c r="E1222" s="453"/>
      <c r="F1222" s="454">
        <v>1.11</v>
      </c>
      <c r="G1222" s="454">
        <v>1.63</v>
      </c>
      <c r="H1222" s="454">
        <f t="shared" si="38"/>
        <v>0</v>
      </c>
      <c r="I1222" s="454">
        <f t="shared" si="39"/>
        <v>0</v>
      </c>
      <c r="J1222" s="322">
        <v>0.3</v>
      </c>
    </row>
    <row r="1223" hidden="1" spans="1:10">
      <c r="A1223" s="384">
        <f>SUBTOTAL(3,$B$7:B1223)</f>
        <v>20</v>
      </c>
      <c r="B1223" s="356" t="s">
        <v>2315</v>
      </c>
      <c r="C1223" s="356" t="s">
        <v>878</v>
      </c>
      <c r="D1223" s="384" t="s">
        <v>418</v>
      </c>
      <c r="E1223" s="453"/>
      <c r="F1223" s="454">
        <v>2.11</v>
      </c>
      <c r="G1223" s="454">
        <v>0.07</v>
      </c>
      <c r="H1223" s="454">
        <f t="shared" si="38"/>
        <v>0</v>
      </c>
      <c r="I1223" s="454">
        <f t="shared" si="39"/>
        <v>0</v>
      </c>
      <c r="J1223" s="322">
        <v>0.3</v>
      </c>
    </row>
    <row r="1224" hidden="1" spans="1:10">
      <c r="A1224" s="384">
        <f>SUBTOTAL(3,$B$7:B1224)</f>
        <v>20</v>
      </c>
      <c r="B1224" s="356" t="s">
        <v>2316</v>
      </c>
      <c r="C1224" s="356" t="s">
        <v>880</v>
      </c>
      <c r="D1224" s="384" t="s">
        <v>418</v>
      </c>
      <c r="E1224" s="453"/>
      <c r="F1224" s="454">
        <v>1</v>
      </c>
      <c r="G1224" s="454">
        <v>0.7</v>
      </c>
      <c r="H1224" s="454">
        <f t="shared" si="38"/>
        <v>0</v>
      </c>
      <c r="I1224" s="454">
        <f t="shared" si="39"/>
        <v>0</v>
      </c>
      <c r="J1224" s="322">
        <v>0.3</v>
      </c>
    </row>
    <row r="1225" hidden="1" spans="1:10">
      <c r="A1225" s="384">
        <f>SUBTOTAL(3,$B$7:B1225)</f>
        <v>20</v>
      </c>
      <c r="B1225" s="356" t="s">
        <v>2317</v>
      </c>
      <c r="C1225" s="356" t="s">
        <v>882</v>
      </c>
      <c r="D1225" s="384" t="s">
        <v>418</v>
      </c>
      <c r="E1225" s="453"/>
      <c r="F1225" s="454">
        <v>1.19</v>
      </c>
      <c r="G1225" s="454">
        <v>1.93</v>
      </c>
      <c r="H1225" s="454">
        <f t="shared" si="38"/>
        <v>0</v>
      </c>
      <c r="I1225" s="454">
        <f t="shared" si="39"/>
        <v>0</v>
      </c>
      <c r="J1225" s="322">
        <v>0.3</v>
      </c>
    </row>
    <row r="1226" hidden="1" spans="1:10">
      <c r="A1226" s="384">
        <f>SUBTOTAL(3,$B$7:B1226)</f>
        <v>20</v>
      </c>
      <c r="B1226" s="356" t="s">
        <v>2318</v>
      </c>
      <c r="C1226" s="356" t="s">
        <v>884</v>
      </c>
      <c r="D1226" s="384" t="s">
        <v>418</v>
      </c>
      <c r="E1226" s="453"/>
      <c r="F1226" s="454">
        <v>2.18</v>
      </c>
      <c r="G1226" s="454">
        <v>0.08</v>
      </c>
      <c r="H1226" s="454">
        <f t="shared" si="38"/>
        <v>0</v>
      </c>
      <c r="I1226" s="454">
        <f t="shared" si="39"/>
        <v>0</v>
      </c>
      <c r="J1226" s="322">
        <v>0.3</v>
      </c>
    </row>
    <row r="1227" hidden="1" spans="1:10">
      <c r="A1227" s="384">
        <f>SUBTOTAL(3,$B$7:B1227)</f>
        <v>20</v>
      </c>
      <c r="B1227" s="356" t="s">
        <v>2319</v>
      </c>
      <c r="C1227" s="356" t="s">
        <v>886</v>
      </c>
      <c r="D1227" s="384" t="s">
        <v>418</v>
      </c>
      <c r="E1227" s="453"/>
      <c r="F1227" s="454">
        <v>1.18</v>
      </c>
      <c r="G1227" s="454">
        <v>0.7</v>
      </c>
      <c r="H1227" s="454">
        <f t="shared" si="38"/>
        <v>0</v>
      </c>
      <c r="I1227" s="454">
        <f t="shared" si="39"/>
        <v>0</v>
      </c>
      <c r="J1227" s="322">
        <v>0.3</v>
      </c>
    </row>
    <row r="1228" hidden="1" spans="1:10">
      <c r="A1228" s="384">
        <f>SUBTOTAL(3,$B$7:B1228)</f>
        <v>20</v>
      </c>
      <c r="B1228" s="356" t="s">
        <v>2320</v>
      </c>
      <c r="C1228" s="356" t="s">
        <v>888</v>
      </c>
      <c r="D1228" s="384" t="s">
        <v>418</v>
      </c>
      <c r="E1228" s="453"/>
      <c r="F1228" s="454">
        <v>1.37</v>
      </c>
      <c r="G1228" s="454">
        <v>1.93</v>
      </c>
      <c r="H1228" s="454">
        <f t="shared" si="38"/>
        <v>0</v>
      </c>
      <c r="I1228" s="454">
        <f t="shared" si="39"/>
        <v>0</v>
      </c>
      <c r="J1228" s="322">
        <v>0.3</v>
      </c>
    </row>
    <row r="1229" hidden="1" spans="1:10">
      <c r="A1229" s="384">
        <f>SUBTOTAL(3,$B$7:B1229)</f>
        <v>20</v>
      </c>
      <c r="B1229" s="356" t="s">
        <v>2321</v>
      </c>
      <c r="C1229" s="356" t="s">
        <v>890</v>
      </c>
      <c r="D1229" s="384" t="s">
        <v>418</v>
      </c>
      <c r="E1229" s="453"/>
      <c r="F1229" s="454">
        <v>2.35</v>
      </c>
      <c r="G1229" s="454">
        <v>0.1</v>
      </c>
      <c r="H1229" s="454">
        <f t="shared" si="38"/>
        <v>0</v>
      </c>
      <c r="I1229" s="454">
        <f t="shared" si="39"/>
        <v>0</v>
      </c>
      <c r="J1229" s="322">
        <v>0.3</v>
      </c>
    </row>
    <row r="1230" hidden="1" spans="1:10">
      <c r="A1230" s="384">
        <f>SUBTOTAL(3,$B$7:B1230)</f>
        <v>20</v>
      </c>
      <c r="B1230" s="356" t="s">
        <v>2322</v>
      </c>
      <c r="C1230" s="356" t="s">
        <v>892</v>
      </c>
      <c r="D1230" s="384" t="s">
        <v>305</v>
      </c>
      <c r="E1230" s="453"/>
      <c r="F1230" s="454">
        <v>0.4</v>
      </c>
      <c r="G1230" s="454">
        <v>0.2</v>
      </c>
      <c r="H1230" s="454">
        <f t="shared" si="38"/>
        <v>0</v>
      </c>
      <c r="I1230" s="454">
        <f t="shared" si="39"/>
        <v>0</v>
      </c>
      <c r="J1230" s="322">
        <v>0.3</v>
      </c>
    </row>
    <row r="1231" hidden="1" spans="1:10">
      <c r="A1231" s="384">
        <f>SUBTOTAL(3,$B$7:B1231)</f>
        <v>20</v>
      </c>
      <c r="B1231" s="356" t="s">
        <v>2323</v>
      </c>
      <c r="C1231" s="356" t="s">
        <v>894</v>
      </c>
      <c r="D1231" s="384" t="s">
        <v>305</v>
      </c>
      <c r="E1231" s="453"/>
      <c r="F1231" s="454">
        <v>0.42</v>
      </c>
      <c r="G1231" s="454">
        <v>0.2</v>
      </c>
      <c r="H1231" s="454">
        <f t="shared" si="38"/>
        <v>0</v>
      </c>
      <c r="I1231" s="454">
        <f t="shared" si="39"/>
        <v>0</v>
      </c>
      <c r="J1231" s="322">
        <v>0.3</v>
      </c>
    </row>
    <row r="1232" hidden="1" spans="1:10">
      <c r="A1232" s="384">
        <f>SUBTOTAL(3,$B$7:B1232)</f>
        <v>20</v>
      </c>
      <c r="B1232" s="356" t="s">
        <v>2324</v>
      </c>
      <c r="C1232" s="356" t="s">
        <v>896</v>
      </c>
      <c r="D1232" s="384" t="s">
        <v>305</v>
      </c>
      <c r="E1232" s="453"/>
      <c r="F1232" s="454">
        <v>0.3</v>
      </c>
      <c r="G1232" s="454">
        <v>0.2</v>
      </c>
      <c r="H1232" s="454">
        <f t="shared" si="38"/>
        <v>0</v>
      </c>
      <c r="I1232" s="454">
        <f t="shared" si="39"/>
        <v>0</v>
      </c>
      <c r="J1232" s="322">
        <v>0.3</v>
      </c>
    </row>
    <row r="1233" hidden="1" spans="1:10">
      <c r="A1233" s="384">
        <f>SUBTOTAL(3,$B$7:B1233)</f>
        <v>20</v>
      </c>
      <c r="B1233" s="356" t="s">
        <v>2325</v>
      </c>
      <c r="C1233" s="356" t="s">
        <v>898</v>
      </c>
      <c r="D1233" s="384" t="s">
        <v>305</v>
      </c>
      <c r="E1233" s="453"/>
      <c r="F1233" s="454">
        <v>0.32</v>
      </c>
      <c r="G1233" s="454">
        <v>0.2</v>
      </c>
      <c r="H1233" s="454">
        <f t="shared" si="38"/>
        <v>0</v>
      </c>
      <c r="I1233" s="454">
        <f t="shared" si="39"/>
        <v>0</v>
      </c>
      <c r="J1233" s="322">
        <v>0.3</v>
      </c>
    </row>
    <row r="1234" hidden="1" spans="1:10">
      <c r="A1234" s="384">
        <f>SUBTOTAL(3,$B$7:B1234)</f>
        <v>20</v>
      </c>
      <c r="B1234" s="356" t="s">
        <v>2326</v>
      </c>
      <c r="C1234" s="356" t="s">
        <v>900</v>
      </c>
      <c r="D1234" s="384" t="s">
        <v>305</v>
      </c>
      <c r="E1234" s="453"/>
      <c r="F1234" s="454">
        <v>0.34</v>
      </c>
      <c r="G1234" s="454">
        <v>0.2</v>
      </c>
      <c r="H1234" s="454">
        <f t="shared" si="38"/>
        <v>0</v>
      </c>
      <c r="I1234" s="454">
        <f t="shared" si="39"/>
        <v>0</v>
      </c>
      <c r="J1234" s="322">
        <v>0.3</v>
      </c>
    </row>
    <row r="1235" hidden="1" spans="1:10">
      <c r="A1235" s="384">
        <f>SUBTOTAL(3,$B$7:B1235)</f>
        <v>20</v>
      </c>
      <c r="B1235" s="356" t="s">
        <v>2327</v>
      </c>
      <c r="C1235" s="356" t="s">
        <v>902</v>
      </c>
      <c r="D1235" s="384" t="s">
        <v>305</v>
      </c>
      <c r="E1235" s="453"/>
      <c r="F1235" s="454">
        <v>0.41</v>
      </c>
      <c r="G1235" s="454">
        <v>0.24</v>
      </c>
      <c r="H1235" s="454">
        <f t="shared" si="38"/>
        <v>0</v>
      </c>
      <c r="I1235" s="454">
        <f t="shared" si="39"/>
        <v>0</v>
      </c>
      <c r="J1235" s="322">
        <v>0.3</v>
      </c>
    </row>
    <row r="1236" hidden="1" spans="1:10">
      <c r="A1236" s="384">
        <f>SUBTOTAL(3,$B$7:B1236)</f>
        <v>20</v>
      </c>
      <c r="B1236" s="356" t="s">
        <v>2328</v>
      </c>
      <c r="C1236" s="356" t="s">
        <v>904</v>
      </c>
      <c r="D1236" s="384" t="s">
        <v>305</v>
      </c>
      <c r="E1236" s="453"/>
      <c r="F1236" s="454">
        <v>0.49</v>
      </c>
      <c r="G1236" s="454">
        <v>0.28</v>
      </c>
      <c r="H1236" s="454">
        <f t="shared" si="38"/>
        <v>0</v>
      </c>
      <c r="I1236" s="454">
        <f t="shared" si="39"/>
        <v>0</v>
      </c>
      <c r="J1236" s="322">
        <v>0.3</v>
      </c>
    </row>
    <row r="1237" hidden="1" spans="1:10">
      <c r="A1237" s="384">
        <f>SUBTOTAL(3,$B$7:B1237)</f>
        <v>20</v>
      </c>
      <c r="B1237" s="356" t="s">
        <v>2329</v>
      </c>
      <c r="C1237" s="356" t="s">
        <v>906</v>
      </c>
      <c r="D1237" s="384" t="s">
        <v>418</v>
      </c>
      <c r="E1237" s="453"/>
      <c r="F1237" s="454">
        <v>0.24</v>
      </c>
      <c r="G1237" s="454">
        <v>0.1</v>
      </c>
      <c r="H1237" s="454">
        <f t="shared" si="38"/>
        <v>0</v>
      </c>
      <c r="I1237" s="454">
        <f t="shared" si="39"/>
        <v>0</v>
      </c>
      <c r="J1237" s="322">
        <v>0.3</v>
      </c>
    </row>
    <row r="1238" hidden="1" spans="1:10">
      <c r="A1238" s="384">
        <f>SUBTOTAL(3,$B$7:B1238)</f>
        <v>20</v>
      </c>
      <c r="B1238" s="356" t="s">
        <v>2330</v>
      </c>
      <c r="C1238" s="356" t="s">
        <v>908</v>
      </c>
      <c r="D1238" s="384" t="s">
        <v>418</v>
      </c>
      <c r="E1238" s="453"/>
      <c r="F1238" s="454">
        <v>0.2</v>
      </c>
      <c r="G1238" s="454">
        <v>0.2</v>
      </c>
      <c r="H1238" s="454">
        <f t="shared" si="38"/>
        <v>0</v>
      </c>
      <c r="I1238" s="454">
        <f t="shared" si="39"/>
        <v>0</v>
      </c>
      <c r="J1238" s="322">
        <v>0.3</v>
      </c>
    </row>
    <row r="1239" hidden="1" spans="1:10">
      <c r="A1239" s="384">
        <f>SUBTOTAL(3,$B$7:B1239)</f>
        <v>20</v>
      </c>
      <c r="B1239" s="356" t="s">
        <v>2331</v>
      </c>
      <c r="C1239" s="356" t="s">
        <v>910</v>
      </c>
      <c r="D1239" s="384" t="s">
        <v>418</v>
      </c>
      <c r="E1239" s="453"/>
      <c r="F1239" s="454">
        <v>0.24</v>
      </c>
      <c r="G1239" s="454">
        <v>0.24</v>
      </c>
      <c r="H1239" s="454">
        <f t="shared" si="38"/>
        <v>0</v>
      </c>
      <c r="I1239" s="454">
        <f t="shared" si="39"/>
        <v>0</v>
      </c>
      <c r="J1239" s="322">
        <v>0.3</v>
      </c>
    </row>
    <row r="1240" hidden="1" spans="1:10">
      <c r="A1240" s="384">
        <f>SUBTOTAL(3,$B$7:B1240)</f>
        <v>20</v>
      </c>
      <c r="B1240" s="356" t="s">
        <v>2332</v>
      </c>
      <c r="C1240" s="356" t="s">
        <v>912</v>
      </c>
      <c r="D1240" s="384" t="s">
        <v>418</v>
      </c>
      <c r="E1240" s="453"/>
      <c r="F1240" s="454">
        <v>0.4</v>
      </c>
      <c r="G1240" s="454">
        <v>0.4</v>
      </c>
      <c r="H1240" s="454">
        <f t="shared" si="38"/>
        <v>0</v>
      </c>
      <c r="I1240" s="454">
        <f t="shared" si="39"/>
        <v>0</v>
      </c>
      <c r="J1240" s="322">
        <v>0.3</v>
      </c>
    </row>
    <row r="1241" hidden="1" spans="1:10">
      <c r="A1241" s="384">
        <f>SUBTOTAL(3,$B$7:B1241)</f>
        <v>20</v>
      </c>
      <c r="B1241" s="356" t="s">
        <v>2333</v>
      </c>
      <c r="C1241" s="356" t="s">
        <v>914</v>
      </c>
      <c r="D1241" s="384" t="s">
        <v>592</v>
      </c>
      <c r="E1241" s="453"/>
      <c r="F1241" s="454">
        <v>0.07</v>
      </c>
      <c r="G1241" s="454">
        <v>0</v>
      </c>
      <c r="H1241" s="454">
        <f t="shared" si="38"/>
        <v>0</v>
      </c>
      <c r="I1241" s="454">
        <f t="shared" si="39"/>
        <v>0</v>
      </c>
      <c r="J1241" s="322">
        <v>0.3</v>
      </c>
    </row>
    <row r="1242" hidden="1" spans="1:10">
      <c r="A1242" s="384">
        <f>SUBTOTAL(3,$B$7:B1242)</f>
        <v>20</v>
      </c>
      <c r="B1242" s="356" t="s">
        <v>2334</v>
      </c>
      <c r="C1242" s="356" t="s">
        <v>916</v>
      </c>
      <c r="D1242" s="384" t="s">
        <v>592</v>
      </c>
      <c r="E1242" s="453"/>
      <c r="F1242" s="454">
        <v>0.18</v>
      </c>
      <c r="G1242" s="454">
        <v>0.18</v>
      </c>
      <c r="H1242" s="454">
        <f t="shared" si="38"/>
        <v>0</v>
      </c>
      <c r="I1242" s="454">
        <f t="shared" si="39"/>
        <v>0</v>
      </c>
      <c r="J1242" s="322">
        <v>0.3</v>
      </c>
    </row>
    <row r="1243" hidden="1" spans="1:10">
      <c r="A1243" s="384">
        <f>SUBTOTAL(3,$B$7:B1243)</f>
        <v>20</v>
      </c>
      <c r="B1243" s="356" t="s">
        <v>2335</v>
      </c>
      <c r="C1243" s="356" t="s">
        <v>918</v>
      </c>
      <c r="D1243" s="384" t="s">
        <v>592</v>
      </c>
      <c r="E1243" s="453"/>
      <c r="F1243" s="454">
        <v>0.18</v>
      </c>
      <c r="G1243" s="454">
        <v>0.38</v>
      </c>
      <c r="H1243" s="454">
        <f t="shared" si="38"/>
        <v>0</v>
      </c>
      <c r="I1243" s="454">
        <f t="shared" si="39"/>
        <v>0</v>
      </c>
      <c r="J1243" s="322">
        <v>0.3</v>
      </c>
    </row>
    <row r="1244" hidden="1" spans="1:10">
      <c r="A1244" s="384">
        <f>SUBTOTAL(3,$B$7:B1244)</f>
        <v>20</v>
      </c>
      <c r="B1244" s="356" t="s">
        <v>2336</v>
      </c>
      <c r="C1244" s="356" t="s">
        <v>920</v>
      </c>
      <c r="D1244" s="384" t="s">
        <v>921</v>
      </c>
      <c r="E1244" s="453"/>
      <c r="F1244" s="454">
        <v>0.1</v>
      </c>
      <c r="G1244" s="454">
        <v>0.1</v>
      </c>
      <c r="H1244" s="454">
        <f t="shared" si="38"/>
        <v>0</v>
      </c>
      <c r="I1244" s="454">
        <f t="shared" si="39"/>
        <v>0</v>
      </c>
      <c r="J1244" s="322">
        <v>0.3</v>
      </c>
    </row>
    <row r="1245" hidden="1" spans="1:10">
      <c r="A1245" s="384">
        <f>SUBTOTAL(3,$B$7:B1245)</f>
        <v>20</v>
      </c>
      <c r="B1245" s="356" t="s">
        <v>2337</v>
      </c>
      <c r="C1245" s="356" t="s">
        <v>923</v>
      </c>
      <c r="D1245" s="384" t="s">
        <v>444</v>
      </c>
      <c r="E1245" s="453"/>
      <c r="F1245" s="454">
        <v>0.05</v>
      </c>
      <c r="G1245" s="454">
        <v>0.05</v>
      </c>
      <c r="H1245" s="454">
        <f t="shared" si="38"/>
        <v>0</v>
      </c>
      <c r="I1245" s="454">
        <f t="shared" si="39"/>
        <v>0</v>
      </c>
      <c r="J1245" s="322">
        <v>0.3</v>
      </c>
    </row>
    <row r="1246" hidden="1" spans="1:10">
      <c r="A1246" s="384">
        <f>SUBTOTAL(3,$B$7:B1246)</f>
        <v>20</v>
      </c>
      <c r="B1246" s="356" t="s">
        <v>2338</v>
      </c>
      <c r="C1246" s="356" t="s">
        <v>925</v>
      </c>
      <c r="D1246" s="384" t="s">
        <v>418</v>
      </c>
      <c r="E1246" s="453"/>
      <c r="F1246" s="454">
        <v>0.12</v>
      </c>
      <c r="G1246" s="454">
        <v>0.12</v>
      </c>
      <c r="H1246" s="454">
        <f t="shared" si="38"/>
        <v>0</v>
      </c>
      <c r="I1246" s="454">
        <f t="shared" si="39"/>
        <v>0</v>
      </c>
      <c r="J1246" s="322">
        <v>0.3</v>
      </c>
    </row>
    <row r="1247" hidden="1" spans="1:10">
      <c r="A1247" s="384">
        <f>SUBTOTAL(3,$B$7:B1247)</f>
        <v>20</v>
      </c>
      <c r="B1247" s="356" t="s">
        <v>2339</v>
      </c>
      <c r="C1247" s="356" t="s">
        <v>927</v>
      </c>
      <c r="D1247" s="384" t="s">
        <v>418</v>
      </c>
      <c r="E1247" s="453"/>
      <c r="F1247" s="454">
        <v>0.2</v>
      </c>
      <c r="G1247" s="454">
        <v>0.2</v>
      </c>
      <c r="H1247" s="454">
        <f t="shared" si="38"/>
        <v>0</v>
      </c>
      <c r="I1247" s="454">
        <f t="shared" si="39"/>
        <v>0</v>
      </c>
      <c r="J1247" s="322">
        <v>0.3</v>
      </c>
    </row>
    <row r="1248" hidden="1" spans="1:10">
      <c r="A1248" s="384">
        <f>SUBTOTAL(3,$B$7:B1248)</f>
        <v>20</v>
      </c>
      <c r="B1248" s="356" t="s">
        <v>2340</v>
      </c>
      <c r="C1248" s="356" t="s">
        <v>929</v>
      </c>
      <c r="D1248" s="384" t="s">
        <v>418</v>
      </c>
      <c r="E1248" s="453"/>
      <c r="F1248" s="454">
        <v>0.5</v>
      </c>
      <c r="G1248" s="454">
        <v>0.5</v>
      </c>
      <c r="H1248" s="454">
        <f t="shared" si="38"/>
        <v>0</v>
      </c>
      <c r="I1248" s="454">
        <f t="shared" si="39"/>
        <v>0</v>
      </c>
      <c r="J1248" s="322">
        <v>0.3</v>
      </c>
    </row>
    <row r="1249" hidden="1" spans="1:10">
      <c r="A1249" s="384">
        <f>SUBTOTAL(3,$B$7:B1249)</f>
        <v>20</v>
      </c>
      <c r="B1249" s="356" t="s">
        <v>2341</v>
      </c>
      <c r="C1249" s="356" t="s">
        <v>931</v>
      </c>
      <c r="D1249" s="384" t="s">
        <v>418</v>
      </c>
      <c r="E1249" s="453"/>
      <c r="F1249" s="454">
        <v>1.6</v>
      </c>
      <c r="G1249" s="454">
        <v>1.6</v>
      </c>
      <c r="H1249" s="454">
        <f t="shared" si="38"/>
        <v>0</v>
      </c>
      <c r="I1249" s="454">
        <f t="shared" si="39"/>
        <v>0</v>
      </c>
      <c r="J1249" s="322">
        <v>0.3</v>
      </c>
    </row>
    <row r="1250" hidden="1" spans="1:10">
      <c r="A1250" s="384">
        <f>SUBTOTAL(3,$B$7:B1250)</f>
        <v>20</v>
      </c>
      <c r="B1250" s="356" t="s">
        <v>2342</v>
      </c>
      <c r="C1250" s="356" t="s">
        <v>933</v>
      </c>
      <c r="D1250" s="384" t="s">
        <v>260</v>
      </c>
      <c r="E1250" s="453"/>
      <c r="F1250" s="454">
        <v>8.93</v>
      </c>
      <c r="G1250" s="454">
        <v>8.93</v>
      </c>
      <c r="H1250" s="454">
        <f t="shared" si="38"/>
        <v>0</v>
      </c>
      <c r="I1250" s="454">
        <f t="shared" si="39"/>
        <v>0</v>
      </c>
      <c r="J1250" s="322">
        <v>0.3</v>
      </c>
    </row>
    <row r="1251" hidden="1" spans="1:10">
      <c r="A1251" s="384">
        <f>SUBTOTAL(3,$B$7:B1251)</f>
        <v>20</v>
      </c>
      <c r="B1251" s="356" t="s">
        <v>2343</v>
      </c>
      <c r="C1251" s="356" t="s">
        <v>935</v>
      </c>
      <c r="D1251" s="384" t="s">
        <v>260</v>
      </c>
      <c r="E1251" s="453"/>
      <c r="F1251" s="454">
        <v>3</v>
      </c>
      <c r="G1251" s="454">
        <v>3.25</v>
      </c>
      <c r="H1251" s="454">
        <f t="shared" si="38"/>
        <v>0</v>
      </c>
      <c r="I1251" s="454">
        <f t="shared" si="39"/>
        <v>0</v>
      </c>
      <c r="J1251" s="322">
        <v>0.3</v>
      </c>
    </row>
    <row r="1252" hidden="1" spans="1:10">
      <c r="A1252" s="384">
        <f>SUBTOTAL(3,$B$7:B1252)</f>
        <v>20</v>
      </c>
      <c r="B1252" s="356" t="s">
        <v>2344</v>
      </c>
      <c r="C1252" s="356" t="s">
        <v>937</v>
      </c>
      <c r="D1252" s="384" t="s">
        <v>260</v>
      </c>
      <c r="E1252" s="453"/>
      <c r="F1252" s="454">
        <v>4.25</v>
      </c>
      <c r="G1252" s="454">
        <v>4.54</v>
      </c>
      <c r="H1252" s="454">
        <f t="shared" si="38"/>
        <v>0</v>
      </c>
      <c r="I1252" s="454">
        <f t="shared" si="39"/>
        <v>0</v>
      </c>
      <c r="J1252" s="322">
        <v>0.3</v>
      </c>
    </row>
    <row r="1253" hidden="1" spans="1:10">
      <c r="A1253" s="384">
        <f>SUBTOTAL(3,$B$7:B1253)</f>
        <v>20</v>
      </c>
      <c r="B1253" s="356" t="s">
        <v>2345</v>
      </c>
      <c r="C1253" s="356" t="s">
        <v>939</v>
      </c>
      <c r="D1253" s="384" t="s">
        <v>260</v>
      </c>
      <c r="E1253" s="453"/>
      <c r="F1253" s="454">
        <v>4.67</v>
      </c>
      <c r="G1253" s="454">
        <v>4.86</v>
      </c>
      <c r="H1253" s="454">
        <f t="shared" si="38"/>
        <v>0</v>
      </c>
      <c r="I1253" s="454">
        <f t="shared" si="39"/>
        <v>0</v>
      </c>
      <c r="J1253" s="322">
        <v>0.3</v>
      </c>
    </row>
    <row r="1254" hidden="1" spans="1:10">
      <c r="A1254" s="384">
        <f>SUBTOTAL(3,$B$7:B1254)</f>
        <v>20</v>
      </c>
      <c r="B1254" s="356" t="s">
        <v>2346</v>
      </c>
      <c r="C1254" s="356" t="s">
        <v>941</v>
      </c>
      <c r="D1254" s="384" t="s">
        <v>260</v>
      </c>
      <c r="E1254" s="453"/>
      <c r="F1254" s="454">
        <v>4.5</v>
      </c>
      <c r="G1254" s="454">
        <v>4.9</v>
      </c>
      <c r="H1254" s="454">
        <f t="shared" si="38"/>
        <v>0</v>
      </c>
      <c r="I1254" s="454">
        <f t="shared" si="39"/>
        <v>0</v>
      </c>
      <c r="J1254" s="322">
        <v>0.3</v>
      </c>
    </row>
    <row r="1255" hidden="1" spans="1:10">
      <c r="A1255" s="384">
        <f>SUBTOTAL(3,$B$7:B1255)</f>
        <v>20</v>
      </c>
      <c r="B1255" s="356" t="s">
        <v>2347</v>
      </c>
      <c r="C1255" s="356" t="s">
        <v>943</v>
      </c>
      <c r="D1255" s="384" t="s">
        <v>260</v>
      </c>
      <c r="E1255" s="453"/>
      <c r="F1255" s="454">
        <v>3.18</v>
      </c>
      <c r="G1255" s="454">
        <v>3.43</v>
      </c>
      <c r="H1255" s="454">
        <f t="shared" si="38"/>
        <v>0</v>
      </c>
      <c r="I1255" s="454">
        <f t="shared" si="39"/>
        <v>0</v>
      </c>
      <c r="J1255" s="322">
        <v>0.3</v>
      </c>
    </row>
    <row r="1256" hidden="1" spans="1:10">
      <c r="A1256" s="384">
        <f>SUBTOTAL(3,$B$7:B1256)</f>
        <v>20</v>
      </c>
      <c r="B1256" s="356" t="s">
        <v>2348</v>
      </c>
      <c r="C1256" s="356" t="s">
        <v>945</v>
      </c>
      <c r="D1256" s="384" t="s">
        <v>260</v>
      </c>
      <c r="E1256" s="453"/>
      <c r="F1256" s="454">
        <v>4.28</v>
      </c>
      <c r="G1256" s="454">
        <v>4.64</v>
      </c>
      <c r="H1256" s="454">
        <f t="shared" si="38"/>
        <v>0</v>
      </c>
      <c r="I1256" s="454">
        <f t="shared" si="39"/>
        <v>0</v>
      </c>
      <c r="J1256" s="322">
        <v>0.3</v>
      </c>
    </row>
    <row r="1257" hidden="1" spans="1:10">
      <c r="A1257" s="384">
        <f>SUBTOTAL(3,$B$7:B1257)</f>
        <v>20</v>
      </c>
      <c r="B1257" s="356" t="s">
        <v>2349</v>
      </c>
      <c r="C1257" s="356" t="s">
        <v>947</v>
      </c>
      <c r="D1257" s="384" t="s">
        <v>260</v>
      </c>
      <c r="E1257" s="453"/>
      <c r="F1257" s="454">
        <v>4.7</v>
      </c>
      <c r="G1257" s="454">
        <v>4.96</v>
      </c>
      <c r="H1257" s="454">
        <f t="shared" si="38"/>
        <v>0</v>
      </c>
      <c r="I1257" s="454">
        <f t="shared" si="39"/>
        <v>0</v>
      </c>
      <c r="J1257" s="322">
        <v>0.3</v>
      </c>
    </row>
    <row r="1258" hidden="1" spans="1:10">
      <c r="A1258" s="384">
        <f>SUBTOTAL(3,$B$7:B1258)</f>
        <v>20</v>
      </c>
      <c r="B1258" s="356" t="s">
        <v>2350</v>
      </c>
      <c r="C1258" s="356" t="s">
        <v>949</v>
      </c>
      <c r="D1258" s="384" t="s">
        <v>260</v>
      </c>
      <c r="E1258" s="453"/>
      <c r="F1258" s="454">
        <v>4.53</v>
      </c>
      <c r="G1258" s="454">
        <v>4.98</v>
      </c>
      <c r="H1258" s="454">
        <f t="shared" si="38"/>
        <v>0</v>
      </c>
      <c r="I1258" s="454">
        <f t="shared" si="39"/>
        <v>0</v>
      </c>
      <c r="J1258" s="322">
        <v>0.3</v>
      </c>
    </row>
    <row r="1259" hidden="1" spans="1:10">
      <c r="A1259" s="384">
        <f>SUBTOTAL(3,$B$7:B1259)</f>
        <v>20</v>
      </c>
      <c r="B1259" s="356" t="s">
        <v>2351</v>
      </c>
      <c r="C1259" s="356" t="s">
        <v>951</v>
      </c>
      <c r="D1259" s="384" t="s">
        <v>260</v>
      </c>
      <c r="E1259" s="453"/>
      <c r="F1259" s="454">
        <v>3.24</v>
      </c>
      <c r="G1259" s="454">
        <v>3.43</v>
      </c>
      <c r="H1259" s="454">
        <f t="shared" si="38"/>
        <v>0</v>
      </c>
      <c r="I1259" s="454">
        <f t="shared" si="39"/>
        <v>0</v>
      </c>
      <c r="J1259" s="322">
        <v>0.3</v>
      </c>
    </row>
    <row r="1260" hidden="1" spans="1:10">
      <c r="A1260" s="384">
        <f>SUBTOTAL(3,$B$7:B1260)</f>
        <v>20</v>
      </c>
      <c r="B1260" s="356" t="s">
        <v>2352</v>
      </c>
      <c r="C1260" s="356" t="s">
        <v>953</v>
      </c>
      <c r="D1260" s="384" t="s">
        <v>260</v>
      </c>
      <c r="E1260" s="453"/>
      <c r="F1260" s="454">
        <v>4.33</v>
      </c>
      <c r="G1260" s="454">
        <v>4.76</v>
      </c>
      <c r="H1260" s="454">
        <f t="shared" si="38"/>
        <v>0</v>
      </c>
      <c r="I1260" s="454">
        <f t="shared" si="39"/>
        <v>0</v>
      </c>
      <c r="J1260" s="322">
        <v>0.3</v>
      </c>
    </row>
    <row r="1261" hidden="1" spans="1:10">
      <c r="A1261" s="384">
        <f>SUBTOTAL(3,$B$7:B1261)</f>
        <v>20</v>
      </c>
      <c r="B1261" s="356" t="s">
        <v>2353</v>
      </c>
      <c r="C1261" s="356" t="s">
        <v>955</v>
      </c>
      <c r="D1261" s="384" t="s">
        <v>260</v>
      </c>
      <c r="E1261" s="453"/>
      <c r="F1261" s="454">
        <v>4.59</v>
      </c>
      <c r="G1261" s="454">
        <v>5.15</v>
      </c>
      <c r="H1261" s="454">
        <f t="shared" si="38"/>
        <v>0</v>
      </c>
      <c r="I1261" s="454">
        <f t="shared" si="39"/>
        <v>0</v>
      </c>
      <c r="J1261" s="322">
        <v>0.3</v>
      </c>
    </row>
    <row r="1262" hidden="1" spans="1:10">
      <c r="A1262" s="384">
        <f>SUBTOTAL(3,$B$7:B1262)</f>
        <v>20</v>
      </c>
      <c r="B1262" s="356" t="s">
        <v>2354</v>
      </c>
      <c r="C1262" s="356" t="s">
        <v>957</v>
      </c>
      <c r="D1262" s="384" t="s">
        <v>260</v>
      </c>
      <c r="E1262" s="453"/>
      <c r="F1262" s="454">
        <v>4.59</v>
      </c>
      <c r="G1262" s="454">
        <v>5.15</v>
      </c>
      <c r="H1262" s="454">
        <f t="shared" si="38"/>
        <v>0</v>
      </c>
      <c r="I1262" s="454">
        <f t="shared" si="39"/>
        <v>0</v>
      </c>
      <c r="J1262" s="322">
        <v>0.3</v>
      </c>
    </row>
    <row r="1263" hidden="1" spans="1:10">
      <c r="A1263" s="384">
        <f>SUBTOTAL(3,$B$7:B1263)</f>
        <v>20</v>
      </c>
      <c r="B1263" s="356" t="s">
        <v>2355</v>
      </c>
      <c r="C1263" s="356" t="s">
        <v>959</v>
      </c>
      <c r="D1263" s="384" t="s">
        <v>260</v>
      </c>
      <c r="E1263" s="453"/>
      <c r="F1263" s="454">
        <v>3</v>
      </c>
      <c r="G1263" s="454">
        <v>3.25</v>
      </c>
      <c r="H1263" s="454">
        <f t="shared" si="38"/>
        <v>0</v>
      </c>
      <c r="I1263" s="454">
        <f t="shared" si="39"/>
        <v>0</v>
      </c>
      <c r="J1263" s="322">
        <v>0.3</v>
      </c>
    </row>
    <row r="1264" spans="1:10">
      <c r="A1264" s="384">
        <f>SUBTOTAL(3,$B$7:B1264)</f>
        <v>21</v>
      </c>
      <c r="B1264" s="356" t="s">
        <v>2356</v>
      </c>
      <c r="C1264" s="356" t="s">
        <v>961</v>
      </c>
      <c r="D1264" s="384" t="s">
        <v>260</v>
      </c>
      <c r="E1264" s="456">
        <v>0.1</v>
      </c>
      <c r="F1264" s="454">
        <v>4.25</v>
      </c>
      <c r="G1264" s="454">
        <v>4.54</v>
      </c>
      <c r="H1264" s="454">
        <f t="shared" si="38"/>
        <v>0.2975</v>
      </c>
      <c r="I1264" s="454">
        <f t="shared" si="39"/>
        <v>0.3178</v>
      </c>
      <c r="J1264" s="322">
        <v>0.7</v>
      </c>
    </row>
    <row r="1265" hidden="1" spans="1:10">
      <c r="A1265" s="384">
        <f>SUBTOTAL(3,$B$7:B1265)</f>
        <v>21</v>
      </c>
      <c r="B1265" s="356" t="s">
        <v>2357</v>
      </c>
      <c r="C1265" s="356" t="s">
        <v>963</v>
      </c>
      <c r="D1265" s="384" t="s">
        <v>260</v>
      </c>
      <c r="E1265" s="453"/>
      <c r="F1265" s="454">
        <v>4.67</v>
      </c>
      <c r="G1265" s="454">
        <v>4.86</v>
      </c>
      <c r="H1265" s="454">
        <f t="shared" si="38"/>
        <v>0</v>
      </c>
      <c r="I1265" s="454">
        <f t="shared" si="39"/>
        <v>0</v>
      </c>
      <c r="J1265" s="322">
        <v>0.3</v>
      </c>
    </row>
    <row r="1266" hidden="1" spans="1:10">
      <c r="A1266" s="384">
        <f>SUBTOTAL(3,$B$7:B1266)</f>
        <v>21</v>
      </c>
      <c r="B1266" s="356" t="s">
        <v>2358</v>
      </c>
      <c r="C1266" s="356" t="s">
        <v>965</v>
      </c>
      <c r="D1266" s="384" t="s">
        <v>260</v>
      </c>
      <c r="E1266" s="453"/>
      <c r="F1266" s="454">
        <v>4.5</v>
      </c>
      <c r="G1266" s="454">
        <v>4.9</v>
      </c>
      <c r="H1266" s="454">
        <f t="shared" si="38"/>
        <v>0</v>
      </c>
      <c r="I1266" s="454">
        <f t="shared" si="39"/>
        <v>0</v>
      </c>
      <c r="J1266" s="322">
        <v>0.3</v>
      </c>
    </row>
    <row r="1267" hidden="1" spans="1:10">
      <c r="A1267" s="384">
        <f>SUBTOTAL(3,$B$7:B1267)</f>
        <v>21</v>
      </c>
      <c r="B1267" s="356" t="s">
        <v>2359</v>
      </c>
      <c r="C1267" s="356" t="s">
        <v>967</v>
      </c>
      <c r="D1267" s="384" t="s">
        <v>260</v>
      </c>
      <c r="E1267" s="453"/>
      <c r="F1267" s="454">
        <v>3.18</v>
      </c>
      <c r="G1267" s="454">
        <v>3.43</v>
      </c>
      <c r="H1267" s="454">
        <f t="shared" si="38"/>
        <v>0</v>
      </c>
      <c r="I1267" s="454">
        <f t="shared" si="39"/>
        <v>0</v>
      </c>
      <c r="J1267" s="322">
        <v>0.3</v>
      </c>
    </row>
    <row r="1268" hidden="1" spans="1:10">
      <c r="A1268" s="384">
        <f>SUBTOTAL(3,$B$7:B1268)</f>
        <v>21</v>
      </c>
      <c r="B1268" s="356" t="s">
        <v>2360</v>
      </c>
      <c r="C1268" s="356" t="s">
        <v>969</v>
      </c>
      <c r="D1268" s="384" t="s">
        <v>260</v>
      </c>
      <c r="E1268" s="453"/>
      <c r="F1268" s="454">
        <v>4.28</v>
      </c>
      <c r="G1268" s="454">
        <v>4.64</v>
      </c>
      <c r="H1268" s="454">
        <f t="shared" si="38"/>
        <v>0</v>
      </c>
      <c r="I1268" s="454">
        <f t="shared" si="39"/>
        <v>0</v>
      </c>
      <c r="J1268" s="322">
        <v>0.3</v>
      </c>
    </row>
    <row r="1269" hidden="1" spans="1:10">
      <c r="A1269" s="384">
        <f>SUBTOTAL(3,$B$7:B1269)</f>
        <v>21</v>
      </c>
      <c r="B1269" s="356" t="s">
        <v>2361</v>
      </c>
      <c r="C1269" s="356" t="s">
        <v>971</v>
      </c>
      <c r="D1269" s="384" t="s">
        <v>260</v>
      </c>
      <c r="E1269" s="453"/>
      <c r="F1269" s="454">
        <v>4.7</v>
      </c>
      <c r="G1269" s="454">
        <v>4.96</v>
      </c>
      <c r="H1269" s="454">
        <f t="shared" si="38"/>
        <v>0</v>
      </c>
      <c r="I1269" s="454">
        <f t="shared" si="39"/>
        <v>0</v>
      </c>
      <c r="J1269" s="322">
        <v>0.3</v>
      </c>
    </row>
    <row r="1270" hidden="1" spans="1:10">
      <c r="A1270" s="384">
        <f>SUBTOTAL(3,$B$7:B1270)</f>
        <v>21</v>
      </c>
      <c r="B1270" s="356" t="s">
        <v>2362</v>
      </c>
      <c r="C1270" s="356" t="s">
        <v>973</v>
      </c>
      <c r="D1270" s="384" t="s">
        <v>260</v>
      </c>
      <c r="E1270" s="453"/>
      <c r="F1270" s="454">
        <v>4.53</v>
      </c>
      <c r="G1270" s="454">
        <v>4.98</v>
      </c>
      <c r="H1270" s="454">
        <f t="shared" si="38"/>
        <v>0</v>
      </c>
      <c r="I1270" s="454">
        <f t="shared" si="39"/>
        <v>0</v>
      </c>
      <c r="J1270" s="322">
        <v>0.3</v>
      </c>
    </row>
    <row r="1271" hidden="1" spans="1:10">
      <c r="A1271" s="384">
        <f>SUBTOTAL(3,$B$7:B1271)</f>
        <v>21</v>
      </c>
      <c r="B1271" s="356" t="s">
        <v>2363</v>
      </c>
      <c r="C1271" s="356" t="s">
        <v>975</v>
      </c>
      <c r="D1271" s="384" t="s">
        <v>260</v>
      </c>
      <c r="E1271" s="453"/>
      <c r="F1271" s="454">
        <v>3.24</v>
      </c>
      <c r="G1271" s="454">
        <v>3.43</v>
      </c>
      <c r="H1271" s="454">
        <f t="shared" ref="H1271:H1334" si="40">E1271*F1271*J1271</f>
        <v>0</v>
      </c>
      <c r="I1271" s="454">
        <f t="shared" ref="I1271:I1334" si="41">E1271*G1271*J1271</f>
        <v>0</v>
      </c>
      <c r="J1271" s="322">
        <v>0.3</v>
      </c>
    </row>
    <row r="1272" hidden="1" spans="1:10">
      <c r="A1272" s="384">
        <f>SUBTOTAL(3,$B$7:B1272)</f>
        <v>21</v>
      </c>
      <c r="B1272" s="356" t="s">
        <v>2364</v>
      </c>
      <c r="C1272" s="356" t="s">
        <v>977</v>
      </c>
      <c r="D1272" s="384" t="s">
        <v>260</v>
      </c>
      <c r="E1272" s="453"/>
      <c r="F1272" s="454">
        <v>4.33</v>
      </c>
      <c r="G1272" s="454">
        <v>4.76</v>
      </c>
      <c r="H1272" s="454">
        <f t="shared" si="40"/>
        <v>0</v>
      </c>
      <c r="I1272" s="454">
        <f t="shared" si="41"/>
        <v>0</v>
      </c>
      <c r="J1272" s="322">
        <v>0.3</v>
      </c>
    </row>
    <row r="1273" hidden="1" spans="1:10">
      <c r="A1273" s="384">
        <f>SUBTOTAL(3,$B$7:B1273)</f>
        <v>21</v>
      </c>
      <c r="B1273" s="356" t="s">
        <v>2365</v>
      </c>
      <c r="C1273" s="356" t="s">
        <v>979</v>
      </c>
      <c r="D1273" s="384" t="s">
        <v>260</v>
      </c>
      <c r="E1273" s="453"/>
      <c r="F1273" s="454">
        <v>4.59</v>
      </c>
      <c r="G1273" s="454">
        <v>5.15</v>
      </c>
      <c r="H1273" s="454">
        <f t="shared" si="40"/>
        <v>0</v>
      </c>
      <c r="I1273" s="454">
        <f t="shared" si="41"/>
        <v>0</v>
      </c>
      <c r="J1273" s="322">
        <v>0.3</v>
      </c>
    </row>
    <row r="1274" hidden="1" spans="1:10">
      <c r="A1274" s="384">
        <f>SUBTOTAL(3,$B$7:B1274)</f>
        <v>21</v>
      </c>
      <c r="B1274" s="356" t="s">
        <v>2366</v>
      </c>
      <c r="C1274" s="356" t="s">
        <v>981</v>
      </c>
      <c r="D1274" s="384" t="s">
        <v>260</v>
      </c>
      <c r="E1274" s="453"/>
      <c r="F1274" s="454">
        <v>4.59</v>
      </c>
      <c r="G1274" s="454">
        <v>5.15</v>
      </c>
      <c r="H1274" s="454">
        <f t="shared" si="40"/>
        <v>0</v>
      </c>
      <c r="I1274" s="454">
        <f t="shared" si="41"/>
        <v>0</v>
      </c>
      <c r="J1274" s="322">
        <v>0.3</v>
      </c>
    </row>
    <row r="1275" hidden="1" spans="1:10">
      <c r="A1275" s="384">
        <f>SUBTOTAL(3,$B$7:B1275)</f>
        <v>21</v>
      </c>
      <c r="B1275" s="356" t="s">
        <v>2367</v>
      </c>
      <c r="C1275" s="356" t="s">
        <v>983</v>
      </c>
      <c r="D1275" s="384" t="s">
        <v>984</v>
      </c>
      <c r="E1275" s="453"/>
      <c r="F1275" s="454">
        <v>1</v>
      </c>
      <c r="G1275" s="454">
        <v>1</v>
      </c>
      <c r="H1275" s="454">
        <f t="shared" si="40"/>
        <v>0</v>
      </c>
      <c r="I1275" s="454">
        <f t="shared" si="41"/>
        <v>0</v>
      </c>
      <c r="J1275" s="322">
        <v>0.3</v>
      </c>
    </row>
    <row r="1276" hidden="1" spans="1:10">
      <c r="A1276" s="384">
        <f>SUBTOTAL(3,$B$7:B1276)</f>
        <v>21</v>
      </c>
      <c r="B1276" s="356" t="s">
        <v>2368</v>
      </c>
      <c r="C1276" s="356" t="s">
        <v>986</v>
      </c>
      <c r="D1276" s="384" t="s">
        <v>260</v>
      </c>
      <c r="E1276" s="453"/>
      <c r="F1276" s="454">
        <v>6.48</v>
      </c>
      <c r="G1276" s="454">
        <v>10.31</v>
      </c>
      <c r="H1276" s="454">
        <f t="shared" si="40"/>
        <v>0</v>
      </c>
      <c r="I1276" s="454">
        <f t="shared" si="41"/>
        <v>0</v>
      </c>
      <c r="J1276" s="322">
        <v>0.7</v>
      </c>
    </row>
    <row r="1277" hidden="1" spans="1:10">
      <c r="A1277" s="384">
        <f>SUBTOTAL(3,$B$7:B1277)</f>
        <v>21</v>
      </c>
      <c r="B1277" s="356" t="s">
        <v>2369</v>
      </c>
      <c r="C1277" s="356" t="s">
        <v>988</v>
      </c>
      <c r="D1277" s="384" t="s">
        <v>260</v>
      </c>
      <c r="E1277" s="453"/>
      <c r="F1277" s="454">
        <v>7.35</v>
      </c>
      <c r="G1277" s="454">
        <v>11.68</v>
      </c>
      <c r="H1277" s="454">
        <f t="shared" si="40"/>
        <v>0</v>
      </c>
      <c r="I1277" s="454">
        <f t="shared" si="41"/>
        <v>0</v>
      </c>
      <c r="J1277" s="322">
        <v>0.7</v>
      </c>
    </row>
    <row r="1278" hidden="1" spans="1:10">
      <c r="A1278" s="384">
        <f>SUBTOTAL(3,$B$7:B1278)</f>
        <v>21</v>
      </c>
      <c r="B1278" s="356" t="s">
        <v>2370</v>
      </c>
      <c r="C1278" s="356" t="s">
        <v>990</v>
      </c>
      <c r="D1278" s="384" t="s">
        <v>260</v>
      </c>
      <c r="E1278" s="453"/>
      <c r="F1278" s="454">
        <v>8.21</v>
      </c>
      <c r="G1278" s="454">
        <v>13.05</v>
      </c>
      <c r="H1278" s="454">
        <f t="shared" si="40"/>
        <v>0</v>
      </c>
      <c r="I1278" s="454">
        <f t="shared" si="41"/>
        <v>0</v>
      </c>
      <c r="J1278" s="322">
        <v>0.7</v>
      </c>
    </row>
    <row r="1279" hidden="1" spans="1:10">
      <c r="A1279" s="384">
        <f>SUBTOTAL(3,$B$7:B1279)</f>
        <v>21</v>
      </c>
      <c r="B1279" s="356" t="s">
        <v>2371</v>
      </c>
      <c r="C1279" s="356" t="s">
        <v>992</v>
      </c>
      <c r="D1279" s="384" t="s">
        <v>260</v>
      </c>
      <c r="E1279" s="453"/>
      <c r="F1279" s="454">
        <v>9.5</v>
      </c>
      <c r="G1279" s="454">
        <v>14.85</v>
      </c>
      <c r="H1279" s="454">
        <f t="shared" si="40"/>
        <v>0</v>
      </c>
      <c r="I1279" s="454">
        <f t="shared" si="41"/>
        <v>0</v>
      </c>
      <c r="J1279" s="322">
        <v>0.7</v>
      </c>
    </row>
    <row r="1280" hidden="1" spans="1:10">
      <c r="A1280" s="384">
        <f>SUBTOTAL(3,$B$7:B1280)</f>
        <v>21</v>
      </c>
      <c r="B1280" s="356" t="s">
        <v>2372</v>
      </c>
      <c r="C1280" s="356" t="s">
        <v>994</v>
      </c>
      <c r="D1280" s="384" t="s">
        <v>260</v>
      </c>
      <c r="E1280" s="453"/>
      <c r="F1280" s="454">
        <v>10.82</v>
      </c>
      <c r="G1280" s="454">
        <v>16.65</v>
      </c>
      <c r="H1280" s="454">
        <f t="shared" si="40"/>
        <v>0</v>
      </c>
      <c r="I1280" s="454">
        <f t="shared" si="41"/>
        <v>0</v>
      </c>
      <c r="J1280" s="322">
        <v>0.7</v>
      </c>
    </row>
    <row r="1281" hidden="1" spans="1:10">
      <c r="A1281" s="384">
        <f>SUBTOTAL(3,$B$7:B1281)</f>
        <v>21</v>
      </c>
      <c r="B1281" s="356" t="s">
        <v>2373</v>
      </c>
      <c r="C1281" s="356" t="s">
        <v>996</v>
      </c>
      <c r="D1281" s="384" t="s">
        <v>518</v>
      </c>
      <c r="E1281" s="453"/>
      <c r="F1281" s="454">
        <v>0.75</v>
      </c>
      <c r="G1281" s="454">
        <v>0.9</v>
      </c>
      <c r="H1281" s="454">
        <f t="shared" si="40"/>
        <v>0</v>
      </c>
      <c r="I1281" s="454">
        <f t="shared" si="41"/>
        <v>0</v>
      </c>
      <c r="J1281" s="322">
        <v>0.7</v>
      </c>
    </row>
    <row r="1282" hidden="1" spans="1:10">
      <c r="A1282" s="384">
        <f>SUBTOTAL(3,$B$7:B1282)</f>
        <v>21</v>
      </c>
      <c r="B1282" s="356" t="s">
        <v>2374</v>
      </c>
      <c r="C1282" s="356" t="s">
        <v>998</v>
      </c>
      <c r="D1282" s="384" t="s">
        <v>260</v>
      </c>
      <c r="E1282" s="459"/>
      <c r="F1282" s="454">
        <v>6.31</v>
      </c>
      <c r="G1282" s="454">
        <v>5.13</v>
      </c>
      <c r="H1282" s="454">
        <f t="shared" si="40"/>
        <v>0</v>
      </c>
      <c r="I1282" s="454">
        <f t="shared" si="41"/>
        <v>0</v>
      </c>
      <c r="J1282" s="322">
        <v>0.7</v>
      </c>
    </row>
    <row r="1283" hidden="1" spans="1:10">
      <c r="A1283" s="384">
        <f>SUBTOTAL(3,$B$7:B1283)</f>
        <v>21</v>
      </c>
      <c r="B1283" s="356" t="s">
        <v>2375</v>
      </c>
      <c r="C1283" s="356" t="s">
        <v>1000</v>
      </c>
      <c r="D1283" s="384" t="s">
        <v>260</v>
      </c>
      <c r="E1283" s="459"/>
      <c r="F1283" s="454">
        <v>7.52</v>
      </c>
      <c r="G1283" s="454">
        <v>5.81</v>
      </c>
      <c r="H1283" s="454">
        <f t="shared" si="40"/>
        <v>0</v>
      </c>
      <c r="I1283" s="454">
        <f t="shared" si="41"/>
        <v>0</v>
      </c>
      <c r="J1283" s="322">
        <v>0.7</v>
      </c>
    </row>
    <row r="1284" hidden="1" spans="1:10">
      <c r="A1284" s="384">
        <f>SUBTOTAL(3,$B$7:B1284)</f>
        <v>21</v>
      </c>
      <c r="B1284" s="356" t="s">
        <v>2376</v>
      </c>
      <c r="C1284" s="356" t="s">
        <v>1002</v>
      </c>
      <c r="D1284" s="384" t="s">
        <v>260</v>
      </c>
      <c r="E1284" s="453"/>
      <c r="F1284" s="454">
        <v>8.25</v>
      </c>
      <c r="G1284" s="454">
        <v>6.52</v>
      </c>
      <c r="H1284" s="454">
        <f t="shared" si="40"/>
        <v>0</v>
      </c>
      <c r="I1284" s="454">
        <f t="shared" si="41"/>
        <v>0</v>
      </c>
      <c r="J1284" s="322">
        <v>0.7</v>
      </c>
    </row>
    <row r="1285" hidden="1" spans="1:10">
      <c r="A1285" s="384">
        <f>SUBTOTAL(3,$B$7:B1285)</f>
        <v>21</v>
      </c>
      <c r="B1285" s="356" t="s">
        <v>2377</v>
      </c>
      <c r="C1285" s="356" t="s">
        <v>1004</v>
      </c>
      <c r="D1285" s="384" t="s">
        <v>260</v>
      </c>
      <c r="E1285" s="453"/>
      <c r="F1285" s="454">
        <v>8.71</v>
      </c>
      <c r="G1285" s="454">
        <v>8.12</v>
      </c>
      <c r="H1285" s="454">
        <f t="shared" si="40"/>
        <v>0</v>
      </c>
      <c r="I1285" s="454">
        <f t="shared" si="41"/>
        <v>0</v>
      </c>
      <c r="J1285" s="322">
        <v>0.7</v>
      </c>
    </row>
    <row r="1286" hidden="1" spans="1:10">
      <c r="A1286" s="384">
        <f>SUBTOTAL(3,$B$7:B1286)</f>
        <v>21</v>
      </c>
      <c r="B1286" s="356" t="s">
        <v>2378</v>
      </c>
      <c r="C1286" s="356" t="s">
        <v>1006</v>
      </c>
      <c r="D1286" s="384" t="s">
        <v>260</v>
      </c>
      <c r="E1286" s="453"/>
      <c r="F1286" s="454">
        <v>9.15</v>
      </c>
      <c r="G1286" s="454">
        <v>8.56</v>
      </c>
      <c r="H1286" s="454">
        <f t="shared" si="40"/>
        <v>0</v>
      </c>
      <c r="I1286" s="454">
        <f t="shared" si="41"/>
        <v>0</v>
      </c>
      <c r="J1286" s="322">
        <v>0.7</v>
      </c>
    </row>
    <row r="1287" spans="1:10">
      <c r="A1287" s="384">
        <f>SUBTOTAL(3,$B$7:B1287)</f>
        <v>22</v>
      </c>
      <c r="B1287" s="356" t="s">
        <v>2379</v>
      </c>
      <c r="C1287" s="356" t="s">
        <v>1008</v>
      </c>
      <c r="D1287" s="384" t="s">
        <v>260</v>
      </c>
      <c r="E1287" s="456">
        <v>0.65</v>
      </c>
      <c r="F1287" s="454">
        <v>8.68</v>
      </c>
      <c r="G1287" s="454">
        <v>6.86</v>
      </c>
      <c r="H1287" s="454">
        <f t="shared" si="40"/>
        <v>3.9494</v>
      </c>
      <c r="I1287" s="454">
        <f t="shared" si="41"/>
        <v>3.1213</v>
      </c>
      <c r="J1287" s="322">
        <v>0.7</v>
      </c>
    </row>
    <row r="1288" spans="1:10">
      <c r="A1288" s="384">
        <f>SUBTOTAL(3,$B$7:B1288)</f>
        <v>23</v>
      </c>
      <c r="B1288" s="356" t="s">
        <v>2380</v>
      </c>
      <c r="C1288" s="356" t="s">
        <v>1010</v>
      </c>
      <c r="D1288" s="384" t="s">
        <v>260</v>
      </c>
      <c r="E1288" s="456">
        <v>0.3</v>
      </c>
      <c r="F1288" s="454">
        <v>9.93</v>
      </c>
      <c r="G1288" s="454">
        <v>7.79</v>
      </c>
      <c r="H1288" s="454">
        <f t="shared" si="40"/>
        <v>2.0853</v>
      </c>
      <c r="I1288" s="454">
        <f t="shared" si="41"/>
        <v>1.6359</v>
      </c>
      <c r="J1288" s="322">
        <v>0.7</v>
      </c>
    </row>
    <row r="1289" hidden="1" spans="1:10">
      <c r="A1289" s="384">
        <f>SUBTOTAL(3,$B$7:B1289)</f>
        <v>23</v>
      </c>
      <c r="B1289" s="356" t="s">
        <v>2381</v>
      </c>
      <c r="C1289" s="356" t="s">
        <v>1012</v>
      </c>
      <c r="D1289" s="384" t="s">
        <v>260</v>
      </c>
      <c r="E1289" s="456"/>
      <c r="F1289" s="454">
        <v>11.05</v>
      </c>
      <c r="G1289" s="454">
        <v>8.75</v>
      </c>
      <c r="H1289" s="454">
        <f t="shared" si="40"/>
        <v>0</v>
      </c>
      <c r="I1289" s="454">
        <f t="shared" si="41"/>
        <v>0</v>
      </c>
      <c r="J1289" s="322">
        <v>0.7</v>
      </c>
    </row>
    <row r="1290" hidden="1" spans="1:10">
      <c r="A1290" s="384">
        <f>SUBTOTAL(3,$B$7:B1290)</f>
        <v>23</v>
      </c>
      <c r="B1290" s="356" t="s">
        <v>2382</v>
      </c>
      <c r="C1290" s="356" t="s">
        <v>1014</v>
      </c>
      <c r="D1290" s="384" t="s">
        <v>260</v>
      </c>
      <c r="E1290" s="453"/>
      <c r="F1290" s="454">
        <v>11.68</v>
      </c>
      <c r="G1290" s="454">
        <v>10.86</v>
      </c>
      <c r="H1290" s="454">
        <f t="shared" si="40"/>
        <v>0</v>
      </c>
      <c r="I1290" s="454">
        <f t="shared" si="41"/>
        <v>0</v>
      </c>
      <c r="J1290" s="322">
        <v>0.7</v>
      </c>
    </row>
    <row r="1291" hidden="1" spans="1:10">
      <c r="A1291" s="384">
        <f>SUBTOTAL(3,$B$7:B1291)</f>
        <v>23</v>
      </c>
      <c r="B1291" s="356" t="s">
        <v>2383</v>
      </c>
      <c r="C1291" s="356" t="s">
        <v>1016</v>
      </c>
      <c r="D1291" s="384" t="s">
        <v>260</v>
      </c>
      <c r="E1291" s="453"/>
      <c r="F1291" s="454">
        <v>12.23</v>
      </c>
      <c r="G1291" s="454">
        <v>11.39</v>
      </c>
      <c r="H1291" s="454">
        <f t="shared" si="40"/>
        <v>0</v>
      </c>
      <c r="I1291" s="454">
        <f t="shared" si="41"/>
        <v>0</v>
      </c>
      <c r="J1291" s="322">
        <v>0.7</v>
      </c>
    </row>
    <row r="1292" hidden="1" spans="1:10">
      <c r="A1292" s="384">
        <f>SUBTOTAL(3,$B$7:B1292)</f>
        <v>23</v>
      </c>
      <c r="B1292" s="356" t="s">
        <v>2384</v>
      </c>
      <c r="C1292" s="356" t="s">
        <v>1018</v>
      </c>
      <c r="D1292" s="384" t="s">
        <v>260</v>
      </c>
      <c r="E1292" s="453"/>
      <c r="F1292" s="454">
        <v>10.24</v>
      </c>
      <c r="G1292" s="454">
        <v>7.98</v>
      </c>
      <c r="H1292" s="454">
        <f t="shared" si="40"/>
        <v>0</v>
      </c>
      <c r="I1292" s="454">
        <f t="shared" si="41"/>
        <v>0</v>
      </c>
      <c r="J1292" s="322">
        <v>0.7</v>
      </c>
    </row>
    <row r="1293" hidden="1" spans="1:10">
      <c r="A1293" s="384">
        <f>SUBTOTAL(3,$B$7:B1293)</f>
        <v>23</v>
      </c>
      <c r="B1293" s="356" t="s">
        <v>2385</v>
      </c>
      <c r="C1293" s="356" t="s">
        <v>1020</v>
      </c>
      <c r="D1293" s="384" t="s">
        <v>260</v>
      </c>
      <c r="E1293" s="453"/>
      <c r="F1293" s="454">
        <v>11.72</v>
      </c>
      <c r="G1293" s="454">
        <v>9.13</v>
      </c>
      <c r="H1293" s="454">
        <f t="shared" si="40"/>
        <v>0</v>
      </c>
      <c r="I1293" s="454">
        <f t="shared" si="41"/>
        <v>0</v>
      </c>
      <c r="J1293" s="322">
        <v>0.7</v>
      </c>
    </row>
    <row r="1294" hidden="1" spans="1:10">
      <c r="A1294" s="384">
        <f>SUBTOTAL(3,$B$7:B1294)</f>
        <v>23</v>
      </c>
      <c r="B1294" s="356" t="s">
        <v>2386</v>
      </c>
      <c r="C1294" s="356" t="s">
        <v>1022</v>
      </c>
      <c r="D1294" s="384" t="s">
        <v>260</v>
      </c>
      <c r="E1294" s="453"/>
      <c r="F1294" s="454">
        <v>12.94</v>
      </c>
      <c r="G1294" s="454">
        <v>11.12</v>
      </c>
      <c r="H1294" s="454">
        <f t="shared" si="40"/>
        <v>0</v>
      </c>
      <c r="I1294" s="454">
        <f t="shared" si="41"/>
        <v>0</v>
      </c>
      <c r="J1294" s="322">
        <v>0.7</v>
      </c>
    </row>
    <row r="1295" hidden="1" spans="1:10">
      <c r="A1295" s="384">
        <f>SUBTOTAL(3,$B$7:B1295)</f>
        <v>23</v>
      </c>
      <c r="B1295" s="356" t="s">
        <v>2387</v>
      </c>
      <c r="C1295" s="356" t="s">
        <v>1024</v>
      </c>
      <c r="D1295" s="384" t="s">
        <v>260</v>
      </c>
      <c r="E1295" s="453"/>
      <c r="F1295" s="454">
        <v>14.32</v>
      </c>
      <c r="G1295" s="454">
        <v>13.2</v>
      </c>
      <c r="H1295" s="454">
        <f t="shared" si="40"/>
        <v>0</v>
      </c>
      <c r="I1295" s="454">
        <f t="shared" si="41"/>
        <v>0</v>
      </c>
      <c r="J1295" s="322">
        <v>0.7</v>
      </c>
    </row>
    <row r="1296" hidden="1" spans="1:10">
      <c r="A1296" s="384">
        <f>SUBTOTAL(3,$B$7:B1296)</f>
        <v>23</v>
      </c>
      <c r="B1296" s="356" t="s">
        <v>2388</v>
      </c>
      <c r="C1296" s="356" t="s">
        <v>1026</v>
      </c>
      <c r="D1296" s="384" t="s">
        <v>260</v>
      </c>
      <c r="E1296" s="453"/>
      <c r="F1296" s="454">
        <v>15.25</v>
      </c>
      <c r="G1296" s="454">
        <v>14.1</v>
      </c>
      <c r="H1296" s="454">
        <f t="shared" si="40"/>
        <v>0</v>
      </c>
      <c r="I1296" s="454">
        <f t="shared" si="41"/>
        <v>0</v>
      </c>
      <c r="J1296" s="322">
        <v>0.7</v>
      </c>
    </row>
    <row r="1297" hidden="1" spans="1:10">
      <c r="A1297" s="384">
        <f>SUBTOTAL(3,$B$7:B1297)</f>
        <v>23</v>
      </c>
      <c r="B1297" s="356" t="s">
        <v>2389</v>
      </c>
      <c r="C1297" s="356" t="s">
        <v>1028</v>
      </c>
      <c r="D1297" s="384" t="s">
        <v>518</v>
      </c>
      <c r="E1297" s="453"/>
      <c r="F1297" s="454">
        <v>0.85</v>
      </c>
      <c r="G1297" s="454">
        <v>0.61</v>
      </c>
      <c r="H1297" s="454">
        <f t="shared" si="40"/>
        <v>0</v>
      </c>
      <c r="I1297" s="454">
        <f t="shared" si="41"/>
        <v>0</v>
      </c>
      <c r="J1297" s="322">
        <v>0.7</v>
      </c>
    </row>
    <row r="1298" hidden="1" spans="1:10">
      <c r="A1298" s="384">
        <f>SUBTOTAL(3,$B$7:B1298)</f>
        <v>23</v>
      </c>
      <c r="B1298" s="356" t="s">
        <v>2390</v>
      </c>
      <c r="C1298" s="356" t="s">
        <v>1030</v>
      </c>
      <c r="D1298" s="384" t="s">
        <v>260</v>
      </c>
      <c r="E1298" s="453"/>
      <c r="F1298" s="454">
        <v>7</v>
      </c>
      <c r="G1298" s="454">
        <v>8</v>
      </c>
      <c r="H1298" s="454">
        <f t="shared" si="40"/>
        <v>0</v>
      </c>
      <c r="I1298" s="454">
        <f t="shared" si="41"/>
        <v>0</v>
      </c>
      <c r="J1298" s="322">
        <v>0.7</v>
      </c>
    </row>
    <row r="1299" hidden="1" spans="1:10">
      <c r="A1299" s="384">
        <f>SUBTOTAL(3,$B$7:B1299)</f>
        <v>23</v>
      </c>
      <c r="B1299" s="356" t="s">
        <v>2391</v>
      </c>
      <c r="C1299" s="356" t="s">
        <v>1032</v>
      </c>
      <c r="D1299" s="384" t="s">
        <v>260</v>
      </c>
      <c r="E1299" s="453"/>
      <c r="F1299" s="454">
        <v>7.9</v>
      </c>
      <c r="G1299" s="454">
        <v>9.8</v>
      </c>
      <c r="H1299" s="454">
        <f t="shared" si="40"/>
        <v>0</v>
      </c>
      <c r="I1299" s="454">
        <f t="shared" si="41"/>
        <v>0</v>
      </c>
      <c r="J1299" s="322">
        <v>0.7</v>
      </c>
    </row>
    <row r="1300" hidden="1" spans="1:10">
      <c r="A1300" s="384">
        <f>SUBTOTAL(3,$B$7:B1300)</f>
        <v>23</v>
      </c>
      <c r="B1300" s="356" t="s">
        <v>2392</v>
      </c>
      <c r="C1300" s="356" t="s">
        <v>1034</v>
      </c>
      <c r="D1300" s="384" t="s">
        <v>260</v>
      </c>
      <c r="E1300" s="453"/>
      <c r="F1300" s="454">
        <v>8.8</v>
      </c>
      <c r="G1300" s="454">
        <v>11.6</v>
      </c>
      <c r="H1300" s="454">
        <f t="shared" si="40"/>
        <v>0</v>
      </c>
      <c r="I1300" s="454">
        <f t="shared" si="41"/>
        <v>0</v>
      </c>
      <c r="J1300" s="322">
        <v>0.7</v>
      </c>
    </row>
    <row r="1301" hidden="1" spans="1:10">
      <c r="A1301" s="384">
        <f>SUBTOTAL(3,$B$7:B1301)</f>
        <v>23</v>
      </c>
      <c r="B1301" s="356" t="s">
        <v>2393</v>
      </c>
      <c r="C1301" s="356" t="s">
        <v>1036</v>
      </c>
      <c r="D1301" s="384" t="s">
        <v>260</v>
      </c>
      <c r="E1301" s="453"/>
      <c r="F1301" s="454">
        <v>9.7</v>
      </c>
      <c r="G1301" s="454">
        <v>13.4</v>
      </c>
      <c r="H1301" s="454">
        <f t="shared" si="40"/>
        <v>0</v>
      </c>
      <c r="I1301" s="454">
        <f t="shared" si="41"/>
        <v>0</v>
      </c>
      <c r="J1301" s="322">
        <v>0.7</v>
      </c>
    </row>
    <row r="1302" hidden="1" spans="1:10">
      <c r="A1302" s="384">
        <f>SUBTOTAL(3,$B$7:B1302)</f>
        <v>23</v>
      </c>
      <c r="B1302" s="356" t="s">
        <v>2394</v>
      </c>
      <c r="C1302" s="356" t="s">
        <v>1038</v>
      </c>
      <c r="D1302" s="384" t="s">
        <v>260</v>
      </c>
      <c r="E1302" s="453"/>
      <c r="F1302" s="454">
        <v>10.6</v>
      </c>
      <c r="G1302" s="454">
        <v>15.2</v>
      </c>
      <c r="H1302" s="454">
        <f t="shared" si="40"/>
        <v>0</v>
      </c>
      <c r="I1302" s="454">
        <f t="shared" si="41"/>
        <v>0</v>
      </c>
      <c r="J1302" s="322">
        <v>0.7</v>
      </c>
    </row>
    <row r="1303" hidden="1" spans="1:10">
      <c r="A1303" s="384">
        <f>SUBTOTAL(3,$B$7:B1303)</f>
        <v>23</v>
      </c>
      <c r="B1303" s="356" t="s">
        <v>2395</v>
      </c>
      <c r="C1303" s="356" t="s">
        <v>1040</v>
      </c>
      <c r="D1303" s="384" t="s">
        <v>260</v>
      </c>
      <c r="E1303" s="453"/>
      <c r="F1303" s="454">
        <v>9.8</v>
      </c>
      <c r="G1303" s="454">
        <v>11.2</v>
      </c>
      <c r="H1303" s="454">
        <f t="shared" si="40"/>
        <v>0</v>
      </c>
      <c r="I1303" s="454">
        <f t="shared" si="41"/>
        <v>0</v>
      </c>
      <c r="J1303" s="322">
        <v>0.7</v>
      </c>
    </row>
    <row r="1304" hidden="1" spans="1:10">
      <c r="A1304" s="384">
        <f>SUBTOTAL(3,$B$7:B1304)</f>
        <v>23</v>
      </c>
      <c r="B1304" s="356" t="s">
        <v>2396</v>
      </c>
      <c r="C1304" s="356" t="s">
        <v>1042</v>
      </c>
      <c r="D1304" s="384" t="s">
        <v>260</v>
      </c>
      <c r="E1304" s="453"/>
      <c r="F1304" s="454">
        <v>10.7</v>
      </c>
      <c r="G1304" s="454">
        <v>13</v>
      </c>
      <c r="H1304" s="454">
        <f t="shared" si="40"/>
        <v>0</v>
      </c>
      <c r="I1304" s="454">
        <f t="shared" si="41"/>
        <v>0</v>
      </c>
      <c r="J1304" s="322">
        <v>0.7</v>
      </c>
    </row>
    <row r="1305" hidden="1" spans="1:10">
      <c r="A1305" s="384">
        <f>SUBTOTAL(3,$B$7:B1305)</f>
        <v>23</v>
      </c>
      <c r="B1305" s="356" t="s">
        <v>2397</v>
      </c>
      <c r="C1305" s="356" t="s">
        <v>1044</v>
      </c>
      <c r="D1305" s="384" t="s">
        <v>260</v>
      </c>
      <c r="E1305" s="453"/>
      <c r="F1305" s="454">
        <v>11.6</v>
      </c>
      <c r="G1305" s="454">
        <v>14.8</v>
      </c>
      <c r="H1305" s="454">
        <f t="shared" si="40"/>
        <v>0</v>
      </c>
      <c r="I1305" s="454">
        <f t="shared" si="41"/>
        <v>0</v>
      </c>
      <c r="J1305" s="322">
        <v>0.7</v>
      </c>
    </row>
    <row r="1306" hidden="1" spans="1:10">
      <c r="A1306" s="384">
        <f>SUBTOTAL(3,$B$7:B1306)</f>
        <v>23</v>
      </c>
      <c r="B1306" s="356" t="s">
        <v>2398</v>
      </c>
      <c r="C1306" s="356" t="s">
        <v>1046</v>
      </c>
      <c r="D1306" s="384" t="s">
        <v>260</v>
      </c>
      <c r="E1306" s="453"/>
      <c r="F1306" s="454">
        <v>12.5</v>
      </c>
      <c r="G1306" s="454">
        <v>16.6</v>
      </c>
      <c r="H1306" s="454">
        <f t="shared" si="40"/>
        <v>0</v>
      </c>
      <c r="I1306" s="454">
        <f t="shared" si="41"/>
        <v>0</v>
      </c>
      <c r="J1306" s="322">
        <v>0.7</v>
      </c>
    </row>
    <row r="1307" hidden="1" spans="1:10">
      <c r="A1307" s="384">
        <f>SUBTOTAL(3,$B$7:B1307)</f>
        <v>23</v>
      </c>
      <c r="B1307" s="356" t="s">
        <v>2399</v>
      </c>
      <c r="C1307" s="356" t="s">
        <v>1048</v>
      </c>
      <c r="D1307" s="384" t="s">
        <v>260</v>
      </c>
      <c r="E1307" s="453"/>
      <c r="F1307" s="454">
        <v>13.4</v>
      </c>
      <c r="G1307" s="454">
        <v>18.4</v>
      </c>
      <c r="H1307" s="454">
        <f t="shared" si="40"/>
        <v>0</v>
      </c>
      <c r="I1307" s="454">
        <f t="shared" si="41"/>
        <v>0</v>
      </c>
      <c r="J1307" s="322">
        <v>0.7</v>
      </c>
    </row>
    <row r="1308" hidden="1" spans="1:10">
      <c r="A1308" s="384">
        <f>SUBTOTAL(3,$B$7:B1308)</f>
        <v>23</v>
      </c>
      <c r="B1308" s="356" t="s">
        <v>2400</v>
      </c>
      <c r="C1308" s="356" t="s">
        <v>1050</v>
      </c>
      <c r="D1308" s="384" t="s">
        <v>260</v>
      </c>
      <c r="E1308" s="453"/>
      <c r="F1308" s="454">
        <v>11.9</v>
      </c>
      <c r="G1308" s="454">
        <v>13.6</v>
      </c>
      <c r="H1308" s="454">
        <f t="shared" si="40"/>
        <v>0</v>
      </c>
      <c r="I1308" s="454">
        <f t="shared" si="41"/>
        <v>0</v>
      </c>
      <c r="J1308" s="322">
        <v>0.7</v>
      </c>
    </row>
    <row r="1309" hidden="1" spans="1:10">
      <c r="A1309" s="384">
        <f>SUBTOTAL(3,$B$7:B1309)</f>
        <v>23</v>
      </c>
      <c r="B1309" s="356" t="s">
        <v>2401</v>
      </c>
      <c r="C1309" s="356" t="s">
        <v>1052</v>
      </c>
      <c r="D1309" s="384" t="s">
        <v>260</v>
      </c>
      <c r="E1309" s="453"/>
      <c r="F1309" s="454">
        <v>12.8</v>
      </c>
      <c r="G1309" s="454">
        <v>15.4</v>
      </c>
      <c r="H1309" s="454">
        <f t="shared" si="40"/>
        <v>0</v>
      </c>
      <c r="I1309" s="454">
        <f t="shared" si="41"/>
        <v>0</v>
      </c>
      <c r="J1309" s="322">
        <v>0.7</v>
      </c>
    </row>
    <row r="1310" hidden="1" spans="1:10">
      <c r="A1310" s="384">
        <f>SUBTOTAL(3,$B$7:B1310)</f>
        <v>23</v>
      </c>
      <c r="B1310" s="356" t="s">
        <v>2402</v>
      </c>
      <c r="C1310" s="356" t="s">
        <v>1054</v>
      </c>
      <c r="D1310" s="384" t="s">
        <v>260</v>
      </c>
      <c r="E1310" s="453"/>
      <c r="F1310" s="454">
        <v>13.7</v>
      </c>
      <c r="G1310" s="454">
        <v>17.2</v>
      </c>
      <c r="H1310" s="454">
        <f t="shared" si="40"/>
        <v>0</v>
      </c>
      <c r="I1310" s="454">
        <f t="shared" si="41"/>
        <v>0</v>
      </c>
      <c r="J1310" s="322">
        <v>0.7</v>
      </c>
    </row>
    <row r="1311" hidden="1" spans="1:10">
      <c r="A1311" s="384">
        <f>SUBTOTAL(3,$B$7:B1311)</f>
        <v>23</v>
      </c>
      <c r="B1311" s="356" t="s">
        <v>2403</v>
      </c>
      <c r="C1311" s="356" t="s">
        <v>1056</v>
      </c>
      <c r="D1311" s="384" t="s">
        <v>260</v>
      </c>
      <c r="E1311" s="453"/>
      <c r="F1311" s="454">
        <v>14.6</v>
      </c>
      <c r="G1311" s="454">
        <v>19</v>
      </c>
      <c r="H1311" s="454">
        <f t="shared" si="40"/>
        <v>0</v>
      </c>
      <c r="I1311" s="454">
        <f t="shared" si="41"/>
        <v>0</v>
      </c>
      <c r="J1311" s="322">
        <v>0.7</v>
      </c>
    </row>
    <row r="1312" hidden="1" spans="1:10">
      <c r="A1312" s="384">
        <f>SUBTOTAL(3,$B$7:B1312)</f>
        <v>23</v>
      </c>
      <c r="B1312" s="356" t="s">
        <v>2404</v>
      </c>
      <c r="C1312" s="356" t="s">
        <v>1058</v>
      </c>
      <c r="D1312" s="384" t="s">
        <v>260</v>
      </c>
      <c r="E1312" s="453"/>
      <c r="F1312" s="454">
        <v>15.5</v>
      </c>
      <c r="G1312" s="454">
        <v>20.8</v>
      </c>
      <c r="H1312" s="454">
        <f t="shared" si="40"/>
        <v>0</v>
      </c>
      <c r="I1312" s="454">
        <f t="shared" si="41"/>
        <v>0</v>
      </c>
      <c r="J1312" s="322">
        <v>0.7</v>
      </c>
    </row>
    <row r="1313" hidden="1" spans="1:10">
      <c r="A1313" s="384">
        <f>SUBTOTAL(3,$B$7:B1313)</f>
        <v>23</v>
      </c>
      <c r="B1313" s="356" t="s">
        <v>2405</v>
      </c>
      <c r="C1313" s="356" t="s">
        <v>1060</v>
      </c>
      <c r="D1313" s="384" t="s">
        <v>260</v>
      </c>
      <c r="E1313" s="453"/>
      <c r="F1313" s="454">
        <v>9.05</v>
      </c>
      <c r="G1313" s="454">
        <v>10.63</v>
      </c>
      <c r="H1313" s="454">
        <f t="shared" si="40"/>
        <v>0</v>
      </c>
      <c r="I1313" s="454">
        <f t="shared" si="41"/>
        <v>0</v>
      </c>
      <c r="J1313" s="322">
        <v>0.7</v>
      </c>
    </row>
    <row r="1314" hidden="1" spans="1:10">
      <c r="A1314" s="384">
        <f>SUBTOTAL(3,$B$7:B1314)</f>
        <v>23</v>
      </c>
      <c r="B1314" s="356" t="s">
        <v>2406</v>
      </c>
      <c r="C1314" s="356" t="s">
        <v>1062</v>
      </c>
      <c r="D1314" s="384" t="s">
        <v>260</v>
      </c>
      <c r="E1314" s="453"/>
      <c r="F1314" s="454">
        <v>11.84</v>
      </c>
      <c r="G1314" s="454">
        <v>13.89</v>
      </c>
      <c r="H1314" s="454">
        <f t="shared" si="40"/>
        <v>0</v>
      </c>
      <c r="I1314" s="454">
        <f t="shared" si="41"/>
        <v>0</v>
      </c>
      <c r="J1314" s="322">
        <v>0.7</v>
      </c>
    </row>
    <row r="1315" hidden="1" spans="1:10">
      <c r="A1315" s="384">
        <f>SUBTOTAL(3,$B$7:B1315)</f>
        <v>23</v>
      </c>
      <c r="B1315" s="356" t="s">
        <v>2407</v>
      </c>
      <c r="C1315" s="356" t="s">
        <v>1064</v>
      </c>
      <c r="D1315" s="384" t="s">
        <v>260</v>
      </c>
      <c r="E1315" s="453"/>
      <c r="F1315" s="454">
        <v>13.58</v>
      </c>
      <c r="G1315" s="454">
        <v>15.95</v>
      </c>
      <c r="H1315" s="454">
        <f t="shared" si="40"/>
        <v>0</v>
      </c>
      <c r="I1315" s="454">
        <f t="shared" si="41"/>
        <v>0</v>
      </c>
      <c r="J1315" s="322">
        <v>0.7</v>
      </c>
    </row>
    <row r="1316" hidden="1" spans="1:10">
      <c r="A1316" s="384">
        <f>SUBTOTAL(3,$B$7:B1316)</f>
        <v>23</v>
      </c>
      <c r="B1316" s="356" t="s">
        <v>2408</v>
      </c>
      <c r="C1316" s="356" t="s">
        <v>1066</v>
      </c>
      <c r="D1316" s="384" t="s">
        <v>260</v>
      </c>
      <c r="E1316" s="453"/>
      <c r="F1316" s="454">
        <v>14.59</v>
      </c>
      <c r="G1316" s="454">
        <v>15.18</v>
      </c>
      <c r="H1316" s="454">
        <f t="shared" si="40"/>
        <v>0</v>
      </c>
      <c r="I1316" s="454">
        <f t="shared" si="41"/>
        <v>0</v>
      </c>
      <c r="J1316" s="322">
        <v>0.7</v>
      </c>
    </row>
    <row r="1317" hidden="1" spans="1:10">
      <c r="A1317" s="384">
        <f>SUBTOTAL(3,$B$7:B1317)</f>
        <v>23</v>
      </c>
      <c r="B1317" s="356" t="s">
        <v>2409</v>
      </c>
      <c r="C1317" s="356" t="s">
        <v>1068</v>
      </c>
      <c r="D1317" s="384" t="s">
        <v>260</v>
      </c>
      <c r="E1317" s="453"/>
      <c r="F1317" s="454">
        <v>17.48</v>
      </c>
      <c r="G1317" s="454">
        <v>18.2</v>
      </c>
      <c r="H1317" s="454">
        <f t="shared" si="40"/>
        <v>0</v>
      </c>
      <c r="I1317" s="454">
        <f t="shared" si="41"/>
        <v>0</v>
      </c>
      <c r="J1317" s="322">
        <v>0.7</v>
      </c>
    </row>
    <row r="1318" hidden="1" spans="1:10">
      <c r="A1318" s="384">
        <f>SUBTOTAL(3,$B$7:B1318)</f>
        <v>23</v>
      </c>
      <c r="B1318" s="356" t="s">
        <v>2410</v>
      </c>
      <c r="C1318" s="356" t="s">
        <v>1070</v>
      </c>
      <c r="D1318" s="384" t="s">
        <v>305</v>
      </c>
      <c r="E1318" s="453"/>
      <c r="F1318" s="454">
        <v>0.25</v>
      </c>
      <c r="G1318" s="454">
        <v>0.5</v>
      </c>
      <c r="H1318" s="454">
        <f t="shared" si="40"/>
        <v>0</v>
      </c>
      <c r="I1318" s="454">
        <f t="shared" si="41"/>
        <v>0</v>
      </c>
      <c r="J1318" s="322">
        <v>0.3</v>
      </c>
    </row>
    <row r="1319" hidden="1" spans="1:10">
      <c r="A1319" s="384">
        <f>SUBTOTAL(3,$B$7:B1319)</f>
        <v>23</v>
      </c>
      <c r="B1319" s="356" t="s">
        <v>2411</v>
      </c>
      <c r="C1319" s="356" t="s">
        <v>1072</v>
      </c>
      <c r="D1319" s="384" t="s">
        <v>305</v>
      </c>
      <c r="E1319" s="453"/>
      <c r="F1319" s="454">
        <v>0.38</v>
      </c>
      <c r="G1319" s="454">
        <v>1</v>
      </c>
      <c r="H1319" s="454">
        <f t="shared" si="40"/>
        <v>0</v>
      </c>
      <c r="I1319" s="454">
        <f t="shared" si="41"/>
        <v>0</v>
      </c>
      <c r="J1319" s="322">
        <v>0.3</v>
      </c>
    </row>
    <row r="1320" hidden="1" spans="1:10">
      <c r="A1320" s="384">
        <f>SUBTOTAL(3,$B$7:B1320)</f>
        <v>23</v>
      </c>
      <c r="B1320" s="356" t="s">
        <v>2412</v>
      </c>
      <c r="C1320" s="356" t="s">
        <v>1074</v>
      </c>
      <c r="D1320" s="384" t="s">
        <v>305</v>
      </c>
      <c r="E1320" s="453"/>
      <c r="F1320" s="454">
        <v>0.13</v>
      </c>
      <c r="G1320" s="454">
        <v>0.25</v>
      </c>
      <c r="H1320" s="454">
        <f t="shared" si="40"/>
        <v>0</v>
      </c>
      <c r="I1320" s="454">
        <f t="shared" si="41"/>
        <v>0</v>
      </c>
      <c r="J1320" s="322">
        <v>0.3</v>
      </c>
    </row>
    <row r="1321" hidden="1" spans="1:10">
      <c r="A1321" s="384">
        <f>SUBTOTAL(3,$B$7:B1321)</f>
        <v>23</v>
      </c>
      <c r="B1321" s="356" t="s">
        <v>2413</v>
      </c>
      <c r="C1321" s="356" t="s">
        <v>1076</v>
      </c>
      <c r="D1321" s="384" t="s">
        <v>316</v>
      </c>
      <c r="E1321" s="453"/>
      <c r="F1321" s="454">
        <v>4</v>
      </c>
      <c r="G1321" s="454">
        <v>5.57</v>
      </c>
      <c r="H1321" s="454">
        <f t="shared" si="40"/>
        <v>0</v>
      </c>
      <c r="I1321" s="454">
        <f t="shared" si="41"/>
        <v>0</v>
      </c>
      <c r="J1321" s="322">
        <v>0.3</v>
      </c>
    </row>
    <row r="1322" hidden="1" spans="1:10">
      <c r="A1322" s="384">
        <f>SUBTOTAL(3,$B$7:B1322)</f>
        <v>23</v>
      </c>
      <c r="B1322" s="356" t="s">
        <v>2414</v>
      </c>
      <c r="C1322" s="356" t="s">
        <v>1078</v>
      </c>
      <c r="D1322" s="384" t="s">
        <v>316</v>
      </c>
      <c r="E1322" s="453"/>
      <c r="F1322" s="454">
        <v>5.2</v>
      </c>
      <c r="G1322" s="454">
        <v>8.13</v>
      </c>
      <c r="H1322" s="454">
        <f t="shared" si="40"/>
        <v>0</v>
      </c>
      <c r="I1322" s="454">
        <f t="shared" si="41"/>
        <v>0</v>
      </c>
      <c r="J1322" s="322">
        <v>0.3</v>
      </c>
    </row>
    <row r="1323" hidden="1" spans="1:10">
      <c r="A1323" s="384">
        <f>SUBTOTAL(3,$B$7:B1323)</f>
        <v>23</v>
      </c>
      <c r="B1323" s="356" t="s">
        <v>2415</v>
      </c>
      <c r="C1323" s="356" t="s">
        <v>1080</v>
      </c>
      <c r="D1323" s="384" t="s">
        <v>316</v>
      </c>
      <c r="E1323" s="453"/>
      <c r="F1323" s="454">
        <v>6.17</v>
      </c>
      <c r="G1323" s="454">
        <v>10.54</v>
      </c>
      <c r="H1323" s="454">
        <f t="shared" si="40"/>
        <v>0</v>
      </c>
      <c r="I1323" s="454">
        <f t="shared" si="41"/>
        <v>0</v>
      </c>
      <c r="J1323" s="322">
        <v>0.3</v>
      </c>
    </row>
    <row r="1324" hidden="1" spans="1:10">
      <c r="A1324" s="384">
        <f>SUBTOTAL(3,$B$7:B1324)</f>
        <v>23</v>
      </c>
      <c r="B1324" s="356" t="s">
        <v>2416</v>
      </c>
      <c r="C1324" s="356" t="s">
        <v>1082</v>
      </c>
      <c r="D1324" s="384" t="s">
        <v>316</v>
      </c>
      <c r="E1324" s="453"/>
      <c r="F1324" s="454">
        <v>7.13</v>
      </c>
      <c r="G1324" s="454">
        <v>12.96</v>
      </c>
      <c r="H1324" s="454">
        <f t="shared" si="40"/>
        <v>0</v>
      </c>
      <c r="I1324" s="454">
        <f t="shared" si="41"/>
        <v>0</v>
      </c>
      <c r="J1324" s="322">
        <v>0.3</v>
      </c>
    </row>
    <row r="1325" hidden="1" spans="1:10">
      <c r="A1325" s="384">
        <f>SUBTOTAL(3,$B$7:B1325)</f>
        <v>23</v>
      </c>
      <c r="B1325" s="356" t="s">
        <v>2417</v>
      </c>
      <c r="C1325" s="356" t="s">
        <v>1084</v>
      </c>
      <c r="D1325" s="384" t="s">
        <v>316</v>
      </c>
      <c r="E1325" s="453"/>
      <c r="F1325" s="454">
        <v>8.1</v>
      </c>
      <c r="G1325" s="454">
        <v>15.37</v>
      </c>
      <c r="H1325" s="454">
        <f t="shared" si="40"/>
        <v>0</v>
      </c>
      <c r="I1325" s="454">
        <f t="shared" si="41"/>
        <v>0</v>
      </c>
      <c r="J1325" s="322">
        <v>0.3</v>
      </c>
    </row>
    <row r="1326" hidden="1" spans="1:10">
      <c r="A1326" s="384">
        <f>SUBTOTAL(3,$B$7:B1326)</f>
        <v>23</v>
      </c>
      <c r="B1326" s="356" t="s">
        <v>2418</v>
      </c>
      <c r="C1326" s="356" t="s">
        <v>1086</v>
      </c>
      <c r="D1326" s="384" t="s">
        <v>316</v>
      </c>
      <c r="E1326" s="453"/>
      <c r="F1326" s="454">
        <v>3.63</v>
      </c>
      <c r="G1326" s="454">
        <v>5.15</v>
      </c>
      <c r="H1326" s="454">
        <f t="shared" si="40"/>
        <v>0</v>
      </c>
      <c r="I1326" s="454">
        <f t="shared" si="41"/>
        <v>0</v>
      </c>
      <c r="J1326" s="322">
        <v>0.3</v>
      </c>
    </row>
    <row r="1327" hidden="1" spans="1:10">
      <c r="A1327" s="384">
        <f>SUBTOTAL(3,$B$7:B1327)</f>
        <v>23</v>
      </c>
      <c r="B1327" s="356" t="s">
        <v>2419</v>
      </c>
      <c r="C1327" s="356" t="s">
        <v>1088</v>
      </c>
      <c r="D1327" s="384" t="s">
        <v>316</v>
      </c>
      <c r="E1327" s="453"/>
      <c r="F1327" s="454">
        <v>6.53</v>
      </c>
      <c r="G1327" s="454">
        <v>9.27</v>
      </c>
      <c r="H1327" s="454">
        <f t="shared" si="40"/>
        <v>0</v>
      </c>
      <c r="I1327" s="454">
        <f t="shared" si="41"/>
        <v>0</v>
      </c>
      <c r="J1327" s="322">
        <v>0.3</v>
      </c>
    </row>
    <row r="1328" hidden="1" spans="1:10">
      <c r="A1328" s="384">
        <f>SUBTOTAL(3,$B$7:B1328)</f>
        <v>23</v>
      </c>
      <c r="B1328" s="356" t="s">
        <v>2420</v>
      </c>
      <c r="C1328" s="356" t="s">
        <v>1090</v>
      </c>
      <c r="D1328" s="384" t="s">
        <v>260</v>
      </c>
      <c r="E1328" s="453"/>
      <c r="F1328" s="454">
        <v>5.5</v>
      </c>
      <c r="G1328" s="454">
        <v>10.94</v>
      </c>
      <c r="H1328" s="454">
        <f t="shared" si="40"/>
        <v>0</v>
      </c>
      <c r="I1328" s="454">
        <f t="shared" si="41"/>
        <v>0</v>
      </c>
      <c r="J1328" s="322">
        <v>0.9</v>
      </c>
    </row>
    <row r="1329" hidden="1" spans="1:10">
      <c r="A1329" s="384">
        <f>SUBTOTAL(3,$B$7:B1329)</f>
        <v>23</v>
      </c>
      <c r="B1329" s="356" t="s">
        <v>2421</v>
      </c>
      <c r="C1329" s="356" t="s">
        <v>1092</v>
      </c>
      <c r="D1329" s="384" t="s">
        <v>260</v>
      </c>
      <c r="E1329" s="453"/>
      <c r="F1329" s="454">
        <v>6.83</v>
      </c>
      <c r="G1329" s="454">
        <v>13.08</v>
      </c>
      <c r="H1329" s="454">
        <f t="shared" si="40"/>
        <v>0</v>
      </c>
      <c r="I1329" s="454">
        <f t="shared" si="41"/>
        <v>0</v>
      </c>
      <c r="J1329" s="322">
        <v>0.9</v>
      </c>
    </row>
    <row r="1330" hidden="1" spans="1:10">
      <c r="A1330" s="384">
        <f>SUBTOTAL(3,$B$7:B1330)</f>
        <v>23</v>
      </c>
      <c r="B1330" s="356" t="s">
        <v>2422</v>
      </c>
      <c r="C1330" s="356" t="s">
        <v>1094</v>
      </c>
      <c r="D1330" s="384" t="s">
        <v>260</v>
      </c>
      <c r="E1330" s="453"/>
      <c r="F1330" s="454">
        <v>8.02</v>
      </c>
      <c r="G1330" s="454">
        <v>15.35</v>
      </c>
      <c r="H1330" s="454">
        <f t="shared" si="40"/>
        <v>0</v>
      </c>
      <c r="I1330" s="454">
        <f t="shared" si="41"/>
        <v>0</v>
      </c>
      <c r="J1330" s="322">
        <v>0.9</v>
      </c>
    </row>
    <row r="1331" hidden="1" spans="1:10">
      <c r="A1331" s="384">
        <f>SUBTOTAL(3,$B$7:B1331)</f>
        <v>23</v>
      </c>
      <c r="B1331" s="356" t="s">
        <v>2423</v>
      </c>
      <c r="C1331" s="356" t="s">
        <v>1096</v>
      </c>
      <c r="D1331" s="384" t="s">
        <v>260</v>
      </c>
      <c r="E1331" s="453"/>
      <c r="F1331" s="454">
        <v>9.02</v>
      </c>
      <c r="G1331" s="454">
        <v>17.62</v>
      </c>
      <c r="H1331" s="454">
        <f t="shared" si="40"/>
        <v>0</v>
      </c>
      <c r="I1331" s="454">
        <f t="shared" si="41"/>
        <v>0</v>
      </c>
      <c r="J1331" s="322">
        <v>0.9</v>
      </c>
    </row>
    <row r="1332" hidden="1" spans="1:10">
      <c r="A1332" s="384">
        <f>SUBTOTAL(3,$B$7:B1332)</f>
        <v>23</v>
      </c>
      <c r="B1332" s="356" t="s">
        <v>2424</v>
      </c>
      <c r="C1332" s="356" t="s">
        <v>1098</v>
      </c>
      <c r="D1332" s="384" t="s">
        <v>260</v>
      </c>
      <c r="E1332" s="453"/>
      <c r="F1332" s="454">
        <v>10.4</v>
      </c>
      <c r="G1332" s="454">
        <v>19.87</v>
      </c>
      <c r="H1332" s="454">
        <f t="shared" si="40"/>
        <v>0</v>
      </c>
      <c r="I1332" s="454">
        <f t="shared" si="41"/>
        <v>0</v>
      </c>
      <c r="J1332" s="322">
        <v>0.9</v>
      </c>
    </row>
    <row r="1333" hidden="1" spans="1:10">
      <c r="A1333" s="384">
        <f>SUBTOTAL(3,$B$7:B1333)</f>
        <v>23</v>
      </c>
      <c r="B1333" s="356" t="s">
        <v>2425</v>
      </c>
      <c r="C1333" s="356" t="s">
        <v>1100</v>
      </c>
      <c r="D1333" s="384" t="s">
        <v>260</v>
      </c>
      <c r="E1333" s="453"/>
      <c r="F1333" s="454">
        <v>11.44</v>
      </c>
      <c r="G1333" s="454">
        <v>21.86</v>
      </c>
      <c r="H1333" s="454">
        <f t="shared" si="40"/>
        <v>0</v>
      </c>
      <c r="I1333" s="454">
        <f t="shared" si="41"/>
        <v>0</v>
      </c>
      <c r="J1333" s="322">
        <v>0.9</v>
      </c>
    </row>
    <row r="1334" hidden="1" spans="1:10">
      <c r="A1334" s="384">
        <f>SUBTOTAL(3,$B$7:B1334)</f>
        <v>23</v>
      </c>
      <c r="B1334" s="356" t="s">
        <v>2426</v>
      </c>
      <c r="C1334" s="356" t="s">
        <v>1102</v>
      </c>
      <c r="D1334" s="384" t="s">
        <v>260</v>
      </c>
      <c r="E1334" s="453"/>
      <c r="F1334" s="454">
        <v>14.82</v>
      </c>
      <c r="G1334" s="454">
        <v>28.41</v>
      </c>
      <c r="H1334" s="454">
        <f t="shared" si="40"/>
        <v>0</v>
      </c>
      <c r="I1334" s="454">
        <f t="shared" si="41"/>
        <v>0</v>
      </c>
      <c r="J1334" s="322">
        <v>0.9</v>
      </c>
    </row>
    <row r="1335" hidden="1" spans="1:10">
      <c r="A1335" s="384">
        <f>SUBTOTAL(3,$B$7:B1335)</f>
        <v>23</v>
      </c>
      <c r="B1335" s="356" t="s">
        <v>2427</v>
      </c>
      <c r="C1335" s="356" t="s">
        <v>1104</v>
      </c>
      <c r="D1335" s="384" t="s">
        <v>260</v>
      </c>
      <c r="E1335" s="453"/>
      <c r="F1335" s="454">
        <v>19.33</v>
      </c>
      <c r="G1335" s="454">
        <v>36.43</v>
      </c>
      <c r="H1335" s="454">
        <f t="shared" ref="H1335:H1398" si="42">E1335*F1335*J1335</f>
        <v>0</v>
      </c>
      <c r="I1335" s="454">
        <f t="shared" ref="I1335:I1398" si="43">E1335*G1335*J1335</f>
        <v>0</v>
      </c>
      <c r="J1335" s="322">
        <v>0.9</v>
      </c>
    </row>
    <row r="1336" hidden="1" spans="1:10">
      <c r="A1336" s="384">
        <f>SUBTOTAL(3,$B$7:B1336)</f>
        <v>23</v>
      </c>
      <c r="B1336" s="356" t="s">
        <v>2428</v>
      </c>
      <c r="C1336" s="356" t="s">
        <v>1106</v>
      </c>
      <c r="D1336" s="384" t="s">
        <v>260</v>
      </c>
      <c r="E1336" s="453"/>
      <c r="F1336" s="454">
        <v>11.76</v>
      </c>
      <c r="G1336" s="454">
        <v>20.03</v>
      </c>
      <c r="H1336" s="454">
        <f t="shared" si="42"/>
        <v>0</v>
      </c>
      <c r="I1336" s="454">
        <f t="shared" si="43"/>
        <v>0</v>
      </c>
      <c r="J1336" s="322">
        <v>0.9</v>
      </c>
    </row>
    <row r="1337" hidden="1" spans="1:10">
      <c r="A1337" s="384">
        <f>SUBTOTAL(3,$B$7:B1337)</f>
        <v>23</v>
      </c>
      <c r="B1337" s="356" t="s">
        <v>2429</v>
      </c>
      <c r="C1337" s="356" t="s">
        <v>1108</v>
      </c>
      <c r="D1337" s="384" t="s">
        <v>260</v>
      </c>
      <c r="E1337" s="453"/>
      <c r="F1337" s="454">
        <v>13.94</v>
      </c>
      <c r="G1337" s="454">
        <v>23.74</v>
      </c>
      <c r="H1337" s="454">
        <f t="shared" si="42"/>
        <v>0</v>
      </c>
      <c r="I1337" s="454">
        <f t="shared" si="43"/>
        <v>0</v>
      </c>
      <c r="J1337" s="322">
        <v>0.9</v>
      </c>
    </row>
    <row r="1338" hidden="1" spans="1:10">
      <c r="A1338" s="384">
        <f>SUBTOTAL(3,$B$7:B1338)</f>
        <v>23</v>
      </c>
      <c r="B1338" s="356" t="s">
        <v>2430</v>
      </c>
      <c r="C1338" s="356" t="s">
        <v>1110</v>
      </c>
      <c r="D1338" s="384" t="s">
        <v>260</v>
      </c>
      <c r="E1338" s="453"/>
      <c r="F1338" s="454">
        <v>17.79</v>
      </c>
      <c r="G1338" s="454">
        <v>30.26</v>
      </c>
      <c r="H1338" s="454">
        <f t="shared" si="42"/>
        <v>0</v>
      </c>
      <c r="I1338" s="454">
        <f t="shared" si="43"/>
        <v>0</v>
      </c>
      <c r="J1338" s="322">
        <v>0.9</v>
      </c>
    </row>
    <row r="1339" hidden="1" spans="1:10">
      <c r="A1339" s="384">
        <f>SUBTOTAL(3,$B$7:B1339)</f>
        <v>23</v>
      </c>
      <c r="B1339" s="356" t="s">
        <v>2431</v>
      </c>
      <c r="C1339" s="356" t="s">
        <v>1112</v>
      </c>
      <c r="D1339" s="384" t="s">
        <v>260</v>
      </c>
      <c r="E1339" s="453"/>
      <c r="F1339" s="454">
        <v>21.63</v>
      </c>
      <c r="G1339" s="454">
        <v>36.83</v>
      </c>
      <c r="H1339" s="454">
        <f t="shared" si="42"/>
        <v>0</v>
      </c>
      <c r="I1339" s="454">
        <f t="shared" si="43"/>
        <v>0</v>
      </c>
      <c r="J1339" s="322">
        <v>0.9</v>
      </c>
    </row>
    <row r="1340" hidden="1" spans="1:10">
      <c r="A1340" s="384">
        <f>SUBTOTAL(3,$B$7:B1340)</f>
        <v>23</v>
      </c>
      <c r="B1340" s="356" t="s">
        <v>2432</v>
      </c>
      <c r="C1340" s="356" t="s">
        <v>1114</v>
      </c>
      <c r="D1340" s="384" t="s">
        <v>260</v>
      </c>
      <c r="E1340" s="453"/>
      <c r="F1340" s="454">
        <v>24.48</v>
      </c>
      <c r="G1340" s="454">
        <v>41.67</v>
      </c>
      <c r="H1340" s="454">
        <f t="shared" si="42"/>
        <v>0</v>
      </c>
      <c r="I1340" s="454">
        <f t="shared" si="43"/>
        <v>0</v>
      </c>
      <c r="J1340" s="322">
        <v>0.9</v>
      </c>
    </row>
    <row r="1341" hidden="1" spans="1:10">
      <c r="A1341" s="384">
        <f>SUBTOTAL(3,$B$7:B1341)</f>
        <v>23</v>
      </c>
      <c r="B1341" s="356" t="s">
        <v>2433</v>
      </c>
      <c r="C1341" s="356" t="s">
        <v>1116</v>
      </c>
      <c r="D1341" s="384" t="s">
        <v>260</v>
      </c>
      <c r="E1341" s="453"/>
      <c r="F1341" s="454">
        <v>28.84</v>
      </c>
      <c r="G1341" s="454">
        <v>49.11</v>
      </c>
      <c r="H1341" s="454">
        <f t="shared" si="42"/>
        <v>0</v>
      </c>
      <c r="I1341" s="454">
        <f t="shared" si="43"/>
        <v>0</v>
      </c>
      <c r="J1341" s="322">
        <v>0.9</v>
      </c>
    </row>
    <row r="1342" hidden="1" spans="1:10">
      <c r="A1342" s="384">
        <f>SUBTOTAL(3,$B$7:B1342)</f>
        <v>23</v>
      </c>
      <c r="B1342" s="356" t="s">
        <v>2434</v>
      </c>
      <c r="C1342" s="356" t="s">
        <v>1118</v>
      </c>
      <c r="D1342" s="384" t="s">
        <v>260</v>
      </c>
      <c r="E1342" s="453"/>
      <c r="F1342" s="454">
        <v>34.81</v>
      </c>
      <c r="G1342" s="454">
        <v>59.28</v>
      </c>
      <c r="H1342" s="454">
        <f t="shared" si="42"/>
        <v>0</v>
      </c>
      <c r="I1342" s="454">
        <f t="shared" si="43"/>
        <v>0</v>
      </c>
      <c r="J1342" s="322">
        <v>0.9</v>
      </c>
    </row>
    <row r="1343" hidden="1" spans="1:10">
      <c r="A1343" s="384">
        <f>SUBTOTAL(3,$B$7:B1343)</f>
        <v>23</v>
      </c>
      <c r="B1343" s="356" t="s">
        <v>2435</v>
      </c>
      <c r="C1343" s="356" t="s">
        <v>1120</v>
      </c>
      <c r="D1343" s="384" t="s">
        <v>260</v>
      </c>
      <c r="E1343" s="453"/>
      <c r="F1343" s="454">
        <v>9.2</v>
      </c>
      <c r="G1343" s="454">
        <v>15.67</v>
      </c>
      <c r="H1343" s="454">
        <f t="shared" si="42"/>
        <v>0</v>
      </c>
      <c r="I1343" s="454">
        <f t="shared" si="43"/>
        <v>0</v>
      </c>
      <c r="J1343" s="322">
        <v>0.9</v>
      </c>
    </row>
    <row r="1344" hidden="1" spans="1:10">
      <c r="A1344" s="384">
        <f>SUBTOTAL(3,$B$7:B1344)</f>
        <v>23</v>
      </c>
      <c r="B1344" s="356" t="s">
        <v>2436</v>
      </c>
      <c r="C1344" s="356" t="s">
        <v>1122</v>
      </c>
      <c r="D1344" s="384" t="s">
        <v>260</v>
      </c>
      <c r="E1344" s="453"/>
      <c r="F1344" s="454">
        <v>10.51</v>
      </c>
      <c r="G1344" s="454">
        <v>17.89</v>
      </c>
      <c r="H1344" s="454">
        <f t="shared" si="42"/>
        <v>0</v>
      </c>
      <c r="I1344" s="454">
        <f t="shared" si="43"/>
        <v>0</v>
      </c>
      <c r="J1344" s="322">
        <v>0.9</v>
      </c>
    </row>
    <row r="1345" hidden="1" spans="1:10">
      <c r="A1345" s="384">
        <f>SUBTOTAL(3,$B$7:B1345)</f>
        <v>23</v>
      </c>
      <c r="B1345" s="356" t="s">
        <v>2437</v>
      </c>
      <c r="C1345" s="356" t="s">
        <v>1124</v>
      </c>
      <c r="D1345" s="384" t="s">
        <v>260</v>
      </c>
      <c r="E1345" s="453"/>
      <c r="F1345" s="454">
        <v>13.33</v>
      </c>
      <c r="G1345" s="454">
        <v>22.71</v>
      </c>
      <c r="H1345" s="454">
        <f t="shared" si="42"/>
        <v>0</v>
      </c>
      <c r="I1345" s="454">
        <f t="shared" si="43"/>
        <v>0</v>
      </c>
      <c r="J1345" s="322">
        <v>0.9</v>
      </c>
    </row>
    <row r="1346" hidden="1" spans="1:10">
      <c r="A1346" s="384">
        <f>SUBTOTAL(3,$B$7:B1346)</f>
        <v>23</v>
      </c>
      <c r="B1346" s="356" t="s">
        <v>2438</v>
      </c>
      <c r="C1346" s="356" t="s">
        <v>1126</v>
      </c>
      <c r="D1346" s="384" t="s">
        <v>260</v>
      </c>
      <c r="E1346" s="453"/>
      <c r="F1346" s="454">
        <v>16.08</v>
      </c>
      <c r="G1346" s="454">
        <v>27.39</v>
      </c>
      <c r="H1346" s="454">
        <f t="shared" si="42"/>
        <v>0</v>
      </c>
      <c r="I1346" s="454">
        <f t="shared" si="43"/>
        <v>0</v>
      </c>
      <c r="J1346" s="322">
        <v>0.9</v>
      </c>
    </row>
    <row r="1347" hidden="1" spans="1:10">
      <c r="A1347" s="384">
        <f>SUBTOTAL(3,$B$7:B1347)</f>
        <v>23</v>
      </c>
      <c r="B1347" s="356" t="s">
        <v>2439</v>
      </c>
      <c r="C1347" s="356" t="s">
        <v>1128</v>
      </c>
      <c r="D1347" s="384" t="s">
        <v>260</v>
      </c>
      <c r="E1347" s="453"/>
      <c r="F1347" s="454">
        <v>19.06</v>
      </c>
      <c r="G1347" s="454">
        <v>32.46</v>
      </c>
      <c r="H1347" s="454">
        <f t="shared" si="42"/>
        <v>0</v>
      </c>
      <c r="I1347" s="454">
        <f t="shared" si="43"/>
        <v>0</v>
      </c>
      <c r="J1347" s="322">
        <v>0.9</v>
      </c>
    </row>
    <row r="1348" hidden="1" spans="1:10">
      <c r="A1348" s="384">
        <f>SUBTOTAL(3,$B$7:B1348)</f>
        <v>23</v>
      </c>
      <c r="B1348" s="356" t="s">
        <v>2440</v>
      </c>
      <c r="C1348" s="356" t="s">
        <v>1130</v>
      </c>
      <c r="D1348" s="384" t="s">
        <v>260</v>
      </c>
      <c r="E1348" s="453"/>
      <c r="F1348" s="454">
        <v>22.58</v>
      </c>
      <c r="G1348" s="454">
        <v>38.45</v>
      </c>
      <c r="H1348" s="454">
        <f t="shared" si="42"/>
        <v>0</v>
      </c>
      <c r="I1348" s="454">
        <f t="shared" si="43"/>
        <v>0</v>
      </c>
      <c r="J1348" s="322">
        <v>0.9</v>
      </c>
    </row>
    <row r="1349" hidden="1" spans="1:10">
      <c r="A1349" s="384">
        <f>SUBTOTAL(3,$B$7:B1349)</f>
        <v>23</v>
      </c>
      <c r="B1349" s="356" t="s">
        <v>2441</v>
      </c>
      <c r="C1349" s="356" t="s">
        <v>1132</v>
      </c>
      <c r="D1349" s="384" t="s">
        <v>260</v>
      </c>
      <c r="E1349" s="453"/>
      <c r="F1349" s="454">
        <v>27.5</v>
      </c>
      <c r="G1349" s="454">
        <v>46.82</v>
      </c>
      <c r="H1349" s="454">
        <f t="shared" si="42"/>
        <v>0</v>
      </c>
      <c r="I1349" s="454">
        <f t="shared" si="43"/>
        <v>0</v>
      </c>
      <c r="J1349" s="322">
        <v>0.9</v>
      </c>
    </row>
    <row r="1350" hidden="1" spans="1:10">
      <c r="A1350" s="384">
        <f>SUBTOTAL(3,$B$7:B1350)</f>
        <v>23</v>
      </c>
      <c r="B1350" s="356" t="s">
        <v>2442</v>
      </c>
      <c r="C1350" s="356" t="s">
        <v>1134</v>
      </c>
      <c r="D1350" s="384" t="s">
        <v>418</v>
      </c>
      <c r="E1350" s="453"/>
      <c r="F1350" s="454">
        <v>0.36</v>
      </c>
      <c r="G1350" s="454">
        <v>0.36</v>
      </c>
      <c r="H1350" s="454">
        <f t="shared" si="42"/>
        <v>0</v>
      </c>
      <c r="I1350" s="454">
        <f t="shared" si="43"/>
        <v>0</v>
      </c>
      <c r="J1350" s="322">
        <v>0.3</v>
      </c>
    </row>
    <row r="1351" hidden="1" spans="1:10">
      <c r="A1351" s="384">
        <f>SUBTOTAL(3,$B$7:B1351)</f>
        <v>23</v>
      </c>
      <c r="B1351" s="356" t="s">
        <v>2443</v>
      </c>
      <c r="C1351" s="356" t="s">
        <v>1136</v>
      </c>
      <c r="D1351" s="384" t="s">
        <v>418</v>
      </c>
      <c r="E1351" s="453"/>
      <c r="F1351" s="454">
        <v>0.54</v>
      </c>
      <c r="G1351" s="454">
        <v>0.54</v>
      </c>
      <c r="H1351" s="454">
        <f t="shared" si="42"/>
        <v>0</v>
      </c>
      <c r="I1351" s="454">
        <f t="shared" si="43"/>
        <v>0</v>
      </c>
      <c r="J1351" s="322">
        <v>0.3</v>
      </c>
    </row>
    <row r="1352" hidden="1" spans="1:10">
      <c r="A1352" s="384">
        <f>SUBTOTAL(3,$B$7:B1352)</f>
        <v>23</v>
      </c>
      <c r="B1352" s="356" t="s">
        <v>2444</v>
      </c>
      <c r="C1352" s="356" t="s">
        <v>1138</v>
      </c>
      <c r="D1352" s="384" t="s">
        <v>418</v>
      </c>
      <c r="E1352" s="453"/>
      <c r="F1352" s="454">
        <v>0.6</v>
      </c>
      <c r="G1352" s="454">
        <v>0.6</v>
      </c>
      <c r="H1352" s="454">
        <f t="shared" si="42"/>
        <v>0</v>
      </c>
      <c r="I1352" s="454">
        <f t="shared" si="43"/>
        <v>0</v>
      </c>
      <c r="J1352" s="322">
        <v>0.3</v>
      </c>
    </row>
    <row r="1353" hidden="1" spans="1:10">
      <c r="A1353" s="384">
        <f>SUBTOTAL(3,$B$7:B1353)</f>
        <v>23</v>
      </c>
      <c r="B1353" s="356" t="s">
        <v>2445</v>
      </c>
      <c r="C1353" s="356" t="s">
        <v>1140</v>
      </c>
      <c r="D1353" s="384" t="s">
        <v>418</v>
      </c>
      <c r="E1353" s="453"/>
      <c r="F1353" s="454">
        <v>0.9</v>
      </c>
      <c r="G1353" s="454">
        <v>0.9</v>
      </c>
      <c r="H1353" s="454">
        <f t="shared" si="42"/>
        <v>0</v>
      </c>
      <c r="I1353" s="454">
        <f t="shared" si="43"/>
        <v>0</v>
      </c>
      <c r="J1353" s="322">
        <v>0.3</v>
      </c>
    </row>
    <row r="1354" hidden="1" spans="1:10">
      <c r="A1354" s="384">
        <f>SUBTOTAL(3,$B$7:B1354)</f>
        <v>23</v>
      </c>
      <c r="B1354" s="356" t="s">
        <v>2446</v>
      </c>
      <c r="C1354" s="356" t="s">
        <v>1142</v>
      </c>
      <c r="D1354" s="384" t="s">
        <v>305</v>
      </c>
      <c r="E1354" s="453"/>
      <c r="F1354" s="454">
        <v>0.07</v>
      </c>
      <c r="G1354" s="454">
        <v>0.06</v>
      </c>
      <c r="H1354" s="454">
        <f t="shared" si="42"/>
        <v>0</v>
      </c>
      <c r="I1354" s="454">
        <f t="shared" si="43"/>
        <v>0</v>
      </c>
      <c r="J1354" s="322">
        <v>0.3</v>
      </c>
    </row>
    <row r="1355" hidden="1" spans="1:10">
      <c r="A1355" s="384">
        <f>SUBTOTAL(3,$B$7:B1355)</f>
        <v>23</v>
      </c>
      <c r="B1355" s="356" t="s">
        <v>2447</v>
      </c>
      <c r="C1355" s="356" t="s">
        <v>1144</v>
      </c>
      <c r="D1355" s="384" t="s">
        <v>305</v>
      </c>
      <c r="E1355" s="453"/>
      <c r="F1355" s="454">
        <v>0.14</v>
      </c>
      <c r="G1355" s="454">
        <v>0.13</v>
      </c>
      <c r="H1355" s="454">
        <f t="shared" si="42"/>
        <v>0</v>
      </c>
      <c r="I1355" s="454">
        <f t="shared" si="43"/>
        <v>0</v>
      </c>
      <c r="J1355" s="322">
        <v>0.3</v>
      </c>
    </row>
    <row r="1356" hidden="1" spans="1:10">
      <c r="A1356" s="384">
        <f>SUBTOTAL(3,$B$7:B1356)</f>
        <v>23</v>
      </c>
      <c r="B1356" s="356" t="s">
        <v>2448</v>
      </c>
      <c r="C1356" s="356" t="s">
        <v>1146</v>
      </c>
      <c r="D1356" s="384" t="s">
        <v>305</v>
      </c>
      <c r="E1356" s="453"/>
      <c r="F1356" s="454">
        <v>0.07</v>
      </c>
      <c r="G1356" s="454">
        <v>0.06</v>
      </c>
      <c r="H1356" s="454">
        <f t="shared" si="42"/>
        <v>0</v>
      </c>
      <c r="I1356" s="454">
        <f t="shared" si="43"/>
        <v>0</v>
      </c>
      <c r="J1356" s="322">
        <v>0.3</v>
      </c>
    </row>
    <row r="1357" hidden="1" spans="1:10">
      <c r="A1357" s="384">
        <f>SUBTOTAL(3,$B$7:B1357)</f>
        <v>23</v>
      </c>
      <c r="B1357" s="356" t="s">
        <v>2449</v>
      </c>
      <c r="C1357" s="356" t="s">
        <v>1148</v>
      </c>
      <c r="D1357" s="384" t="s">
        <v>305</v>
      </c>
      <c r="E1357" s="453"/>
      <c r="F1357" s="454">
        <v>0.14</v>
      </c>
      <c r="G1357" s="454">
        <v>0.13</v>
      </c>
      <c r="H1357" s="454">
        <f t="shared" si="42"/>
        <v>0</v>
      </c>
      <c r="I1357" s="454">
        <f t="shared" si="43"/>
        <v>0</v>
      </c>
      <c r="J1357" s="322">
        <v>0.3</v>
      </c>
    </row>
    <row r="1358" hidden="1" spans="1:10">
      <c r="A1358" s="384">
        <f>SUBTOTAL(3,$B$7:B1358)</f>
        <v>23</v>
      </c>
      <c r="B1358" s="356" t="s">
        <v>2450</v>
      </c>
      <c r="C1358" s="356" t="s">
        <v>1150</v>
      </c>
      <c r="D1358" s="384" t="s">
        <v>1151</v>
      </c>
      <c r="E1358" s="453"/>
      <c r="F1358" s="454">
        <v>0.3</v>
      </c>
      <c r="G1358" s="454">
        <v>0.3</v>
      </c>
      <c r="H1358" s="454">
        <f t="shared" si="42"/>
        <v>0</v>
      </c>
      <c r="I1358" s="454">
        <f t="shared" si="43"/>
        <v>0</v>
      </c>
      <c r="J1358" s="322">
        <v>0.3</v>
      </c>
    </row>
    <row r="1359" hidden="1" spans="1:10">
      <c r="A1359" s="384">
        <f>SUBTOTAL(3,$B$7:B1359)</f>
        <v>23</v>
      </c>
      <c r="B1359" s="356" t="s">
        <v>2451</v>
      </c>
      <c r="C1359" s="356" t="s">
        <v>1153</v>
      </c>
      <c r="D1359" s="384" t="s">
        <v>1151</v>
      </c>
      <c r="E1359" s="453"/>
      <c r="F1359" s="454">
        <v>0.15</v>
      </c>
      <c r="G1359" s="454">
        <v>0.15</v>
      </c>
      <c r="H1359" s="454">
        <f t="shared" si="42"/>
        <v>0</v>
      </c>
      <c r="I1359" s="454">
        <f t="shared" si="43"/>
        <v>0</v>
      </c>
      <c r="J1359" s="322">
        <v>0.3</v>
      </c>
    </row>
    <row r="1360" hidden="1" spans="1:10">
      <c r="A1360" s="384">
        <f>SUBTOTAL(3,$B$7:B1360)</f>
        <v>23</v>
      </c>
      <c r="B1360" s="356" t="s">
        <v>2452</v>
      </c>
      <c r="C1360" s="356" t="s">
        <v>1155</v>
      </c>
      <c r="D1360" s="384" t="s">
        <v>1151</v>
      </c>
      <c r="E1360" s="453"/>
      <c r="F1360" s="454">
        <v>0.2</v>
      </c>
      <c r="G1360" s="454">
        <v>0.2</v>
      </c>
      <c r="H1360" s="454">
        <f t="shared" si="42"/>
        <v>0</v>
      </c>
      <c r="I1360" s="454">
        <f t="shared" si="43"/>
        <v>0</v>
      </c>
      <c r="J1360" s="322">
        <v>0.3</v>
      </c>
    </row>
    <row r="1361" hidden="1" spans="1:10">
      <c r="A1361" s="384">
        <f>SUBTOTAL(3,$B$7:B1361)</f>
        <v>23</v>
      </c>
      <c r="B1361" s="356" t="s">
        <v>2453</v>
      </c>
      <c r="C1361" s="356" t="s">
        <v>1157</v>
      </c>
      <c r="D1361" s="384" t="s">
        <v>1151</v>
      </c>
      <c r="E1361" s="453"/>
      <c r="F1361" s="454">
        <v>0.25</v>
      </c>
      <c r="G1361" s="454">
        <v>0.25</v>
      </c>
      <c r="H1361" s="454">
        <f t="shared" si="42"/>
        <v>0</v>
      </c>
      <c r="I1361" s="454">
        <f t="shared" si="43"/>
        <v>0</v>
      </c>
      <c r="J1361" s="322">
        <v>0.3</v>
      </c>
    </row>
    <row r="1362" hidden="1" spans="1:10">
      <c r="A1362" s="384">
        <f>SUBTOTAL(3,$B$7:B1362)</f>
        <v>23</v>
      </c>
      <c r="B1362" s="356" t="s">
        <v>2454</v>
      </c>
      <c r="C1362" s="356" t="s">
        <v>1159</v>
      </c>
      <c r="D1362" s="384" t="s">
        <v>623</v>
      </c>
      <c r="E1362" s="453"/>
      <c r="F1362" s="454">
        <v>0.25</v>
      </c>
      <c r="G1362" s="454">
        <v>0.25</v>
      </c>
      <c r="H1362" s="454">
        <f t="shared" si="42"/>
        <v>0</v>
      </c>
      <c r="I1362" s="454">
        <f t="shared" si="43"/>
        <v>0</v>
      </c>
      <c r="J1362" s="322">
        <v>0.3</v>
      </c>
    </row>
    <row r="1363" hidden="1" spans="1:10">
      <c r="A1363" s="384">
        <f>SUBTOTAL(3,$B$7:B1363)</f>
        <v>23</v>
      </c>
      <c r="B1363" s="356" t="s">
        <v>2455</v>
      </c>
      <c r="C1363" s="356" t="s">
        <v>1161</v>
      </c>
      <c r="D1363" s="384" t="s">
        <v>623</v>
      </c>
      <c r="E1363" s="453"/>
      <c r="F1363" s="454">
        <v>0.35</v>
      </c>
      <c r="G1363" s="454">
        <v>0.35</v>
      </c>
      <c r="H1363" s="454">
        <f t="shared" si="42"/>
        <v>0</v>
      </c>
      <c r="I1363" s="454">
        <f t="shared" si="43"/>
        <v>0</v>
      </c>
      <c r="J1363" s="322">
        <v>0.3</v>
      </c>
    </row>
    <row r="1364" hidden="1" spans="1:10">
      <c r="A1364" s="384">
        <f>SUBTOTAL(3,$B$7:B1364)</f>
        <v>23</v>
      </c>
      <c r="B1364" s="356" t="s">
        <v>2456</v>
      </c>
      <c r="C1364" s="356" t="s">
        <v>1163</v>
      </c>
      <c r="D1364" s="384" t="s">
        <v>518</v>
      </c>
      <c r="E1364" s="453"/>
      <c r="F1364" s="454">
        <v>2.6</v>
      </c>
      <c r="G1364" s="454">
        <v>2.6</v>
      </c>
      <c r="H1364" s="454">
        <f t="shared" si="42"/>
        <v>0</v>
      </c>
      <c r="I1364" s="454">
        <f t="shared" si="43"/>
        <v>0</v>
      </c>
      <c r="J1364" s="322">
        <v>0.3</v>
      </c>
    </row>
    <row r="1365" hidden="1" spans="1:10">
      <c r="A1365" s="384">
        <f>SUBTOTAL(3,$B$7:B1365)</f>
        <v>23</v>
      </c>
      <c r="B1365" s="356" t="s">
        <v>2457</v>
      </c>
      <c r="C1365" s="356" t="s">
        <v>1165</v>
      </c>
      <c r="D1365" s="384" t="s">
        <v>418</v>
      </c>
      <c r="E1365" s="453"/>
      <c r="F1365" s="454">
        <v>0.13</v>
      </c>
      <c r="G1365" s="454">
        <v>0.13</v>
      </c>
      <c r="H1365" s="454">
        <f t="shared" si="42"/>
        <v>0</v>
      </c>
      <c r="I1365" s="454">
        <f t="shared" si="43"/>
        <v>0</v>
      </c>
      <c r="J1365" s="322">
        <v>0.3</v>
      </c>
    </row>
    <row r="1366" hidden="1" spans="1:10">
      <c r="A1366" s="384">
        <f>SUBTOTAL(3,$B$7:B1366)</f>
        <v>23</v>
      </c>
      <c r="B1366" s="356" t="s">
        <v>2458</v>
      </c>
      <c r="C1366" s="356" t="s">
        <v>1167</v>
      </c>
      <c r="D1366" s="384" t="s">
        <v>418</v>
      </c>
      <c r="E1366" s="453"/>
      <c r="F1366" s="454">
        <v>0.06</v>
      </c>
      <c r="G1366" s="454">
        <v>0.06</v>
      </c>
      <c r="H1366" s="454">
        <f t="shared" si="42"/>
        <v>0</v>
      </c>
      <c r="I1366" s="454">
        <f t="shared" si="43"/>
        <v>0</v>
      </c>
      <c r="J1366" s="322">
        <v>0.3</v>
      </c>
    </row>
    <row r="1367" hidden="1" spans="1:10">
      <c r="A1367" s="384">
        <f>SUBTOTAL(3,$B$7:B1367)</f>
        <v>23</v>
      </c>
      <c r="B1367" s="356" t="s">
        <v>2459</v>
      </c>
      <c r="C1367" s="356" t="s">
        <v>1169</v>
      </c>
      <c r="D1367" s="384" t="s">
        <v>592</v>
      </c>
      <c r="E1367" s="453"/>
      <c r="F1367" s="454">
        <v>0.52</v>
      </c>
      <c r="G1367" s="454">
        <v>0.52</v>
      </c>
      <c r="H1367" s="454">
        <f t="shared" si="42"/>
        <v>0</v>
      </c>
      <c r="I1367" s="454">
        <f t="shared" si="43"/>
        <v>0</v>
      </c>
      <c r="J1367" s="322">
        <v>0.7</v>
      </c>
    </row>
    <row r="1368" hidden="1" spans="1:10">
      <c r="A1368" s="384">
        <f>SUBTOTAL(3,$B$7:B1368)</f>
        <v>23</v>
      </c>
      <c r="B1368" s="356" t="s">
        <v>2460</v>
      </c>
      <c r="C1368" s="356" t="s">
        <v>1171</v>
      </c>
      <c r="D1368" s="384" t="s">
        <v>592</v>
      </c>
      <c r="E1368" s="453"/>
      <c r="F1368" s="454">
        <v>0.42</v>
      </c>
      <c r="G1368" s="454">
        <v>0.42</v>
      </c>
      <c r="H1368" s="454">
        <f t="shared" si="42"/>
        <v>0</v>
      </c>
      <c r="I1368" s="454">
        <f t="shared" si="43"/>
        <v>0</v>
      </c>
      <c r="J1368" s="322">
        <v>0.7</v>
      </c>
    </row>
    <row r="1369" hidden="1" spans="1:10">
      <c r="A1369" s="384">
        <f>SUBTOTAL(3,$B$7:B1369)</f>
        <v>23</v>
      </c>
      <c r="B1369" s="356" t="s">
        <v>2461</v>
      </c>
      <c r="C1369" s="356" t="s">
        <v>1173</v>
      </c>
      <c r="D1369" s="384" t="s">
        <v>592</v>
      </c>
      <c r="E1369" s="453"/>
      <c r="F1369" s="454">
        <v>0.46</v>
      </c>
      <c r="G1369" s="454">
        <v>0.46</v>
      </c>
      <c r="H1369" s="454">
        <f t="shared" si="42"/>
        <v>0</v>
      </c>
      <c r="I1369" s="454">
        <f t="shared" si="43"/>
        <v>0</v>
      </c>
      <c r="J1369" s="322">
        <v>0.7</v>
      </c>
    </row>
    <row r="1370" hidden="1" spans="1:10">
      <c r="A1370" s="384">
        <f>SUBTOTAL(3,$B$7:B1370)</f>
        <v>23</v>
      </c>
      <c r="B1370" s="356" t="s">
        <v>2462</v>
      </c>
      <c r="C1370" s="356" t="s">
        <v>2463</v>
      </c>
      <c r="D1370" s="384" t="s">
        <v>518</v>
      </c>
      <c r="E1370" s="453"/>
      <c r="F1370" s="454">
        <v>2.75</v>
      </c>
      <c r="G1370" s="454">
        <v>2.75</v>
      </c>
      <c r="H1370" s="454">
        <f t="shared" si="42"/>
        <v>0</v>
      </c>
      <c r="I1370" s="454">
        <f t="shared" si="43"/>
        <v>0</v>
      </c>
      <c r="J1370" s="322">
        <v>0.7</v>
      </c>
    </row>
    <row r="1371" hidden="1" spans="1:10">
      <c r="A1371" s="384">
        <f>SUBTOTAL(3,$B$7:B1371)</f>
        <v>23</v>
      </c>
      <c r="B1371" s="356" t="s">
        <v>2464</v>
      </c>
      <c r="C1371" s="356" t="s">
        <v>1177</v>
      </c>
      <c r="D1371" s="384" t="s">
        <v>518</v>
      </c>
      <c r="E1371" s="453"/>
      <c r="F1371" s="454">
        <v>1.76</v>
      </c>
      <c r="G1371" s="454">
        <v>1.76</v>
      </c>
      <c r="H1371" s="454">
        <f t="shared" si="42"/>
        <v>0</v>
      </c>
      <c r="I1371" s="454">
        <f t="shared" si="43"/>
        <v>0</v>
      </c>
      <c r="J1371" s="322">
        <v>0.7</v>
      </c>
    </row>
    <row r="1372" hidden="1" spans="1:10">
      <c r="A1372" s="384">
        <f>SUBTOTAL(3,$B$7:B1372)</f>
        <v>23</v>
      </c>
      <c r="B1372" s="356" t="s">
        <v>2465</v>
      </c>
      <c r="C1372" s="356" t="s">
        <v>1179</v>
      </c>
      <c r="D1372" s="384" t="s">
        <v>518</v>
      </c>
      <c r="E1372" s="453"/>
      <c r="F1372" s="454">
        <v>2.53</v>
      </c>
      <c r="G1372" s="454">
        <v>2.53</v>
      </c>
      <c r="H1372" s="454">
        <f t="shared" si="42"/>
        <v>0</v>
      </c>
      <c r="I1372" s="454">
        <f t="shared" si="43"/>
        <v>0</v>
      </c>
      <c r="J1372" s="322">
        <v>0.7</v>
      </c>
    </row>
    <row r="1373" hidden="1" spans="1:10">
      <c r="A1373" s="384">
        <f>SUBTOTAL(3,$B$7:B1373)</f>
        <v>23</v>
      </c>
      <c r="B1373" s="356" t="s">
        <v>2466</v>
      </c>
      <c r="C1373" s="356" t="s">
        <v>1181</v>
      </c>
      <c r="D1373" s="384" t="s">
        <v>518</v>
      </c>
      <c r="E1373" s="453"/>
      <c r="F1373" s="454">
        <v>2</v>
      </c>
      <c r="G1373" s="454">
        <v>2.5</v>
      </c>
      <c r="H1373" s="454">
        <f t="shared" si="42"/>
        <v>0</v>
      </c>
      <c r="I1373" s="454">
        <f t="shared" si="43"/>
        <v>0</v>
      </c>
      <c r="J1373" s="322">
        <v>0.7</v>
      </c>
    </row>
    <row r="1374" hidden="1" spans="1:10">
      <c r="A1374" s="384">
        <f>SUBTOTAL(3,$B$7:B1374)</f>
        <v>23</v>
      </c>
      <c r="B1374" s="356" t="s">
        <v>2467</v>
      </c>
      <c r="C1374" s="356" t="s">
        <v>1183</v>
      </c>
      <c r="D1374" s="384" t="s">
        <v>518</v>
      </c>
      <c r="E1374" s="453"/>
      <c r="F1374" s="454">
        <v>5.23</v>
      </c>
      <c r="G1374" s="454">
        <v>5.23</v>
      </c>
      <c r="H1374" s="454">
        <f t="shared" si="42"/>
        <v>0</v>
      </c>
      <c r="I1374" s="454">
        <f t="shared" si="43"/>
        <v>0</v>
      </c>
      <c r="J1374" s="322">
        <v>0.7</v>
      </c>
    </row>
    <row r="1375" hidden="1" spans="1:10">
      <c r="A1375" s="384">
        <f>SUBTOTAL(3,$B$7:B1375)</f>
        <v>23</v>
      </c>
      <c r="B1375" s="356" t="s">
        <v>2468</v>
      </c>
      <c r="C1375" s="356" t="s">
        <v>1185</v>
      </c>
      <c r="D1375" s="384" t="s">
        <v>518</v>
      </c>
      <c r="E1375" s="453"/>
      <c r="F1375" s="454">
        <v>5.48</v>
      </c>
      <c r="G1375" s="454">
        <v>5.48</v>
      </c>
      <c r="H1375" s="454">
        <f t="shared" si="42"/>
        <v>0</v>
      </c>
      <c r="I1375" s="454">
        <f t="shared" si="43"/>
        <v>0</v>
      </c>
      <c r="J1375" s="322">
        <v>0.7</v>
      </c>
    </row>
    <row r="1376" hidden="1" spans="1:10">
      <c r="A1376" s="384">
        <f>SUBTOTAL(3,$B$7:B1376)</f>
        <v>23</v>
      </c>
      <c r="B1376" s="356" t="s">
        <v>2469</v>
      </c>
      <c r="C1376" s="356" t="s">
        <v>1187</v>
      </c>
      <c r="D1376" s="384" t="s">
        <v>518</v>
      </c>
      <c r="E1376" s="453"/>
      <c r="F1376" s="454">
        <v>3.34</v>
      </c>
      <c r="G1376" s="454">
        <v>3.34</v>
      </c>
      <c r="H1376" s="454">
        <f t="shared" si="42"/>
        <v>0</v>
      </c>
      <c r="I1376" s="454">
        <f t="shared" si="43"/>
        <v>0</v>
      </c>
      <c r="J1376" s="322">
        <v>0.7</v>
      </c>
    </row>
    <row r="1377" hidden="1" spans="1:10">
      <c r="A1377" s="384">
        <f>SUBTOTAL(3,$B$7:B1377)</f>
        <v>23</v>
      </c>
      <c r="B1377" s="356" t="s">
        <v>2470</v>
      </c>
      <c r="C1377" s="356" t="s">
        <v>1189</v>
      </c>
      <c r="D1377" s="384" t="s">
        <v>518</v>
      </c>
      <c r="E1377" s="453"/>
      <c r="F1377" s="454">
        <v>3.59</v>
      </c>
      <c r="G1377" s="454">
        <v>3.59</v>
      </c>
      <c r="H1377" s="454">
        <f t="shared" si="42"/>
        <v>0</v>
      </c>
      <c r="I1377" s="454">
        <f t="shared" si="43"/>
        <v>0</v>
      </c>
      <c r="J1377" s="322">
        <v>0.7</v>
      </c>
    </row>
    <row r="1378" hidden="1" spans="1:10">
      <c r="A1378" s="384">
        <f>SUBTOTAL(3,$B$7:B1378)</f>
        <v>23</v>
      </c>
      <c r="B1378" s="356" t="s">
        <v>2471</v>
      </c>
      <c r="C1378" s="356" t="s">
        <v>1191</v>
      </c>
      <c r="D1378" s="384" t="s">
        <v>518</v>
      </c>
      <c r="E1378" s="453"/>
      <c r="F1378" s="454">
        <v>4.81</v>
      </c>
      <c r="G1378" s="454">
        <v>4.81</v>
      </c>
      <c r="H1378" s="454">
        <f t="shared" si="42"/>
        <v>0</v>
      </c>
      <c r="I1378" s="454">
        <f t="shared" si="43"/>
        <v>0</v>
      </c>
      <c r="J1378" s="322">
        <v>0.7</v>
      </c>
    </row>
    <row r="1379" hidden="1" spans="1:10">
      <c r="A1379" s="384">
        <f>SUBTOTAL(3,$B$7:B1379)</f>
        <v>23</v>
      </c>
      <c r="B1379" s="356" t="s">
        <v>2472</v>
      </c>
      <c r="C1379" s="356" t="s">
        <v>1193</v>
      </c>
      <c r="D1379" s="384" t="s">
        <v>518</v>
      </c>
      <c r="E1379" s="453"/>
      <c r="F1379" s="454">
        <v>5.06</v>
      </c>
      <c r="G1379" s="454">
        <v>5.06</v>
      </c>
      <c r="H1379" s="454">
        <f t="shared" si="42"/>
        <v>0</v>
      </c>
      <c r="I1379" s="454">
        <f t="shared" si="43"/>
        <v>0</v>
      </c>
      <c r="J1379" s="322">
        <v>0.7</v>
      </c>
    </row>
    <row r="1380" hidden="1" spans="1:10">
      <c r="A1380" s="384">
        <f>SUBTOTAL(3,$B$7:B1380)</f>
        <v>23</v>
      </c>
      <c r="B1380" s="356" t="s">
        <v>2473</v>
      </c>
      <c r="C1380" s="356" t="s">
        <v>1195</v>
      </c>
      <c r="D1380" s="384" t="s">
        <v>316</v>
      </c>
      <c r="E1380" s="453"/>
      <c r="F1380" s="454">
        <v>4.33</v>
      </c>
      <c r="G1380" s="454">
        <v>0.64</v>
      </c>
      <c r="H1380" s="454">
        <f t="shared" si="42"/>
        <v>0</v>
      </c>
      <c r="I1380" s="454">
        <f t="shared" si="43"/>
        <v>0</v>
      </c>
      <c r="J1380" s="322">
        <v>0.3</v>
      </c>
    </row>
    <row r="1381" hidden="1" spans="1:10">
      <c r="A1381" s="384">
        <f>SUBTOTAL(3,$B$7:B1381)</f>
        <v>23</v>
      </c>
      <c r="B1381" s="356" t="s">
        <v>2474</v>
      </c>
      <c r="C1381" s="356" t="s">
        <v>1197</v>
      </c>
      <c r="D1381" s="384" t="s">
        <v>316</v>
      </c>
      <c r="E1381" s="453"/>
      <c r="F1381" s="454">
        <v>4.6</v>
      </c>
      <c r="G1381" s="454">
        <v>1</v>
      </c>
      <c r="H1381" s="454">
        <f t="shared" si="42"/>
        <v>0</v>
      </c>
      <c r="I1381" s="454">
        <f t="shared" si="43"/>
        <v>0</v>
      </c>
      <c r="J1381" s="322">
        <v>0.3</v>
      </c>
    </row>
    <row r="1382" hidden="1" spans="1:10">
      <c r="A1382" s="384">
        <f>SUBTOTAL(3,$B$7:B1382)</f>
        <v>23</v>
      </c>
      <c r="B1382" s="356" t="s">
        <v>2475</v>
      </c>
      <c r="C1382" s="356" t="s">
        <v>1199</v>
      </c>
      <c r="D1382" s="384" t="s">
        <v>316</v>
      </c>
      <c r="E1382" s="453"/>
      <c r="F1382" s="454">
        <v>4.89</v>
      </c>
      <c r="G1382" s="454">
        <v>1.86</v>
      </c>
      <c r="H1382" s="454">
        <f t="shared" si="42"/>
        <v>0</v>
      </c>
      <c r="I1382" s="454">
        <f t="shared" si="43"/>
        <v>0</v>
      </c>
      <c r="J1382" s="322">
        <v>0.3</v>
      </c>
    </row>
    <row r="1383" hidden="1" spans="1:10">
      <c r="A1383" s="384">
        <f>SUBTOTAL(3,$B$7:B1383)</f>
        <v>23</v>
      </c>
      <c r="B1383" s="356" t="s">
        <v>2476</v>
      </c>
      <c r="C1383" s="356" t="s">
        <v>1201</v>
      </c>
      <c r="D1383" s="384" t="s">
        <v>316</v>
      </c>
      <c r="E1383" s="453"/>
      <c r="F1383" s="454">
        <v>3.76</v>
      </c>
      <c r="G1383" s="454">
        <v>0.56</v>
      </c>
      <c r="H1383" s="454">
        <f t="shared" si="42"/>
        <v>0</v>
      </c>
      <c r="I1383" s="454">
        <f t="shared" si="43"/>
        <v>0</v>
      </c>
      <c r="J1383" s="322">
        <v>0.3</v>
      </c>
    </row>
    <row r="1384" hidden="1" spans="1:10">
      <c r="A1384" s="384">
        <f>SUBTOTAL(3,$B$7:B1384)</f>
        <v>23</v>
      </c>
      <c r="B1384" s="356" t="s">
        <v>2477</v>
      </c>
      <c r="C1384" s="356" t="s">
        <v>1203</v>
      </c>
      <c r="D1384" s="384" t="s">
        <v>316</v>
      </c>
      <c r="E1384" s="453"/>
      <c r="F1384" s="454">
        <v>4</v>
      </c>
      <c r="G1384" s="454">
        <v>0.87</v>
      </c>
      <c r="H1384" s="454">
        <f t="shared" si="42"/>
        <v>0</v>
      </c>
      <c r="I1384" s="454">
        <f t="shared" si="43"/>
        <v>0</v>
      </c>
      <c r="J1384" s="322">
        <v>0.3</v>
      </c>
    </row>
    <row r="1385" hidden="1" spans="1:10">
      <c r="A1385" s="384">
        <f>SUBTOTAL(3,$B$7:B1385)</f>
        <v>23</v>
      </c>
      <c r="B1385" s="356" t="s">
        <v>2478</v>
      </c>
      <c r="C1385" s="356" t="s">
        <v>1205</v>
      </c>
      <c r="D1385" s="384" t="s">
        <v>316</v>
      </c>
      <c r="E1385" s="453"/>
      <c r="F1385" s="454">
        <v>4.25</v>
      </c>
      <c r="G1385" s="454">
        <v>1.62</v>
      </c>
      <c r="H1385" s="454">
        <f t="shared" si="42"/>
        <v>0</v>
      </c>
      <c r="I1385" s="454">
        <f t="shared" si="43"/>
        <v>0</v>
      </c>
      <c r="J1385" s="322">
        <v>0.3</v>
      </c>
    </row>
    <row r="1386" hidden="1" spans="1:10">
      <c r="A1386" s="384">
        <f>SUBTOTAL(3,$B$7:B1386)</f>
        <v>23</v>
      </c>
      <c r="B1386" s="356" t="s">
        <v>2479</v>
      </c>
      <c r="C1386" s="356" t="s">
        <v>1207</v>
      </c>
      <c r="D1386" s="384" t="s">
        <v>316</v>
      </c>
      <c r="E1386" s="453"/>
      <c r="F1386" s="454">
        <v>3.15</v>
      </c>
      <c r="G1386" s="454">
        <v>4.56</v>
      </c>
      <c r="H1386" s="454">
        <f t="shared" si="42"/>
        <v>0</v>
      </c>
      <c r="I1386" s="454">
        <f t="shared" si="43"/>
        <v>0</v>
      </c>
      <c r="J1386" s="322">
        <v>0.3</v>
      </c>
    </row>
    <row r="1387" hidden="1" spans="1:10">
      <c r="A1387" s="384">
        <f>SUBTOTAL(3,$B$7:B1387)</f>
        <v>23</v>
      </c>
      <c r="B1387" s="356" t="s">
        <v>2480</v>
      </c>
      <c r="C1387" s="356" t="s">
        <v>1209</v>
      </c>
      <c r="D1387" s="384" t="s">
        <v>316</v>
      </c>
      <c r="E1387" s="453"/>
      <c r="F1387" s="454">
        <v>3.75</v>
      </c>
      <c r="G1387" s="454">
        <v>5.18</v>
      </c>
      <c r="H1387" s="454">
        <f t="shared" si="42"/>
        <v>0</v>
      </c>
      <c r="I1387" s="454">
        <f t="shared" si="43"/>
        <v>0</v>
      </c>
      <c r="J1387" s="322">
        <v>0.3</v>
      </c>
    </row>
    <row r="1388" hidden="1" spans="1:10">
      <c r="A1388" s="384">
        <f>SUBTOTAL(3,$B$7:B1388)</f>
        <v>23</v>
      </c>
      <c r="B1388" s="356" t="s">
        <v>2481</v>
      </c>
      <c r="C1388" s="356" t="s">
        <v>1211</v>
      </c>
      <c r="D1388" s="384" t="s">
        <v>316</v>
      </c>
      <c r="E1388" s="453"/>
      <c r="F1388" s="454">
        <v>0.42</v>
      </c>
      <c r="G1388" s="454">
        <v>0.78</v>
      </c>
      <c r="H1388" s="454">
        <f t="shared" si="42"/>
        <v>0</v>
      </c>
      <c r="I1388" s="454">
        <f t="shared" si="43"/>
        <v>0</v>
      </c>
      <c r="J1388" s="322">
        <v>0.3</v>
      </c>
    </row>
    <row r="1389" hidden="1" spans="1:10">
      <c r="A1389" s="384">
        <f>SUBTOTAL(3,$B$7:B1389)</f>
        <v>23</v>
      </c>
      <c r="B1389" s="356" t="s">
        <v>2482</v>
      </c>
      <c r="C1389" s="356" t="s">
        <v>1213</v>
      </c>
      <c r="D1389" s="384" t="s">
        <v>316</v>
      </c>
      <c r="E1389" s="453"/>
      <c r="F1389" s="454">
        <v>6.55</v>
      </c>
      <c r="G1389" s="454">
        <v>7.5</v>
      </c>
      <c r="H1389" s="454">
        <f t="shared" si="42"/>
        <v>0</v>
      </c>
      <c r="I1389" s="454">
        <f t="shared" si="43"/>
        <v>0</v>
      </c>
      <c r="J1389" s="322">
        <v>0.3</v>
      </c>
    </row>
    <row r="1390" hidden="1" spans="1:10">
      <c r="A1390" s="384">
        <f>SUBTOTAL(3,$B$7:B1390)</f>
        <v>23</v>
      </c>
      <c r="B1390" s="356" t="s">
        <v>2483</v>
      </c>
      <c r="C1390" s="356" t="s">
        <v>1215</v>
      </c>
      <c r="D1390" s="384" t="s">
        <v>316</v>
      </c>
      <c r="E1390" s="453"/>
      <c r="F1390" s="454">
        <v>7.1</v>
      </c>
      <c r="G1390" s="454">
        <v>8.22</v>
      </c>
      <c r="H1390" s="454">
        <f t="shared" si="42"/>
        <v>0</v>
      </c>
      <c r="I1390" s="454">
        <f t="shared" si="43"/>
        <v>0</v>
      </c>
      <c r="J1390" s="322">
        <v>0.3</v>
      </c>
    </row>
    <row r="1391" hidden="1" spans="1:10">
      <c r="A1391" s="384">
        <f>SUBTOTAL(3,$B$7:B1391)</f>
        <v>23</v>
      </c>
      <c r="B1391" s="356" t="s">
        <v>2484</v>
      </c>
      <c r="C1391" s="356" t="s">
        <v>1217</v>
      </c>
      <c r="D1391" s="384" t="s">
        <v>316</v>
      </c>
      <c r="E1391" s="453"/>
      <c r="F1391" s="454">
        <v>3.71</v>
      </c>
      <c r="G1391" s="454">
        <v>12.87</v>
      </c>
      <c r="H1391" s="454">
        <f t="shared" si="42"/>
        <v>0</v>
      </c>
      <c r="I1391" s="454">
        <f t="shared" si="43"/>
        <v>0</v>
      </c>
      <c r="J1391" s="322">
        <v>0.3</v>
      </c>
    </row>
    <row r="1392" hidden="1" spans="1:10">
      <c r="A1392" s="384">
        <f>SUBTOTAL(3,$B$7:B1392)</f>
        <v>23</v>
      </c>
      <c r="B1392" s="356" t="s">
        <v>2485</v>
      </c>
      <c r="C1392" s="356" t="s">
        <v>1219</v>
      </c>
      <c r="D1392" s="384" t="s">
        <v>413</v>
      </c>
      <c r="E1392" s="453"/>
      <c r="F1392" s="454">
        <v>0.8</v>
      </c>
      <c r="G1392" s="454">
        <v>1.6</v>
      </c>
      <c r="H1392" s="454">
        <f t="shared" si="42"/>
        <v>0</v>
      </c>
      <c r="I1392" s="454">
        <f t="shared" si="43"/>
        <v>0</v>
      </c>
      <c r="J1392" s="322">
        <v>0.3</v>
      </c>
    </row>
    <row r="1393" hidden="1" spans="1:10">
      <c r="A1393" s="384">
        <f>SUBTOTAL(3,$B$7:B1393)</f>
        <v>23</v>
      </c>
      <c r="B1393" s="356" t="s">
        <v>2486</v>
      </c>
      <c r="C1393" s="356" t="s">
        <v>1221</v>
      </c>
      <c r="D1393" s="384" t="s">
        <v>418</v>
      </c>
      <c r="E1393" s="453"/>
      <c r="F1393" s="454">
        <v>0.3</v>
      </c>
      <c r="G1393" s="454">
        <v>0.6</v>
      </c>
      <c r="H1393" s="454">
        <f t="shared" si="42"/>
        <v>0</v>
      </c>
      <c r="I1393" s="454">
        <f t="shared" si="43"/>
        <v>0</v>
      </c>
      <c r="J1393" s="322">
        <v>0.3</v>
      </c>
    </row>
    <row r="1394" hidden="1" spans="1:10">
      <c r="A1394" s="384">
        <f>SUBTOTAL(3,$B$7:B1394)</f>
        <v>23</v>
      </c>
      <c r="B1394" s="356" t="s">
        <v>2487</v>
      </c>
      <c r="C1394" s="356" t="s">
        <v>1223</v>
      </c>
      <c r="D1394" s="384" t="s">
        <v>1151</v>
      </c>
      <c r="E1394" s="453"/>
      <c r="F1394" s="454">
        <v>1.1</v>
      </c>
      <c r="G1394" s="454">
        <v>0.55</v>
      </c>
      <c r="H1394" s="454">
        <f t="shared" si="42"/>
        <v>0</v>
      </c>
      <c r="I1394" s="454">
        <f t="shared" si="43"/>
        <v>0</v>
      </c>
      <c r="J1394" s="322">
        <v>0.3</v>
      </c>
    </row>
    <row r="1395" hidden="1" spans="1:10">
      <c r="A1395" s="384">
        <f>SUBTOTAL(3,$B$7:B1395)</f>
        <v>23</v>
      </c>
      <c r="B1395" s="356" t="s">
        <v>2488</v>
      </c>
      <c r="C1395" s="356" t="s">
        <v>1225</v>
      </c>
      <c r="D1395" s="384" t="s">
        <v>418</v>
      </c>
      <c r="E1395" s="453"/>
      <c r="F1395" s="454">
        <v>5.95</v>
      </c>
      <c r="G1395" s="454">
        <v>5.29</v>
      </c>
      <c r="H1395" s="454">
        <f t="shared" si="42"/>
        <v>0</v>
      </c>
      <c r="I1395" s="454">
        <f t="shared" si="43"/>
        <v>0</v>
      </c>
      <c r="J1395" s="322">
        <v>0.3</v>
      </c>
    </row>
    <row r="1396" hidden="1" spans="1:10">
      <c r="A1396" s="384">
        <f>SUBTOTAL(3,$B$7:B1396)</f>
        <v>23</v>
      </c>
      <c r="B1396" s="356" t="s">
        <v>2489</v>
      </c>
      <c r="C1396" s="356" t="s">
        <v>1227</v>
      </c>
      <c r="D1396" s="384" t="s">
        <v>421</v>
      </c>
      <c r="E1396" s="453"/>
      <c r="F1396" s="454">
        <v>1.05</v>
      </c>
      <c r="G1396" s="454">
        <v>0.95</v>
      </c>
      <c r="H1396" s="454">
        <f t="shared" si="42"/>
        <v>0</v>
      </c>
      <c r="I1396" s="454">
        <f t="shared" si="43"/>
        <v>0</v>
      </c>
      <c r="J1396" s="322">
        <v>0.3</v>
      </c>
    </row>
    <row r="1397" hidden="1" spans="1:10">
      <c r="A1397" s="384">
        <f>SUBTOTAL(3,$B$7:B1397)</f>
        <v>23</v>
      </c>
      <c r="B1397" s="356" t="s">
        <v>2490</v>
      </c>
      <c r="C1397" s="356" t="s">
        <v>1229</v>
      </c>
      <c r="D1397" s="384" t="s">
        <v>418</v>
      </c>
      <c r="E1397" s="453"/>
      <c r="F1397" s="454">
        <v>5.2</v>
      </c>
      <c r="G1397" s="454">
        <v>4.75</v>
      </c>
      <c r="H1397" s="454">
        <f t="shared" si="42"/>
        <v>0</v>
      </c>
      <c r="I1397" s="454">
        <f t="shared" si="43"/>
        <v>0</v>
      </c>
      <c r="J1397" s="322">
        <v>0.3</v>
      </c>
    </row>
    <row r="1398" hidden="1" spans="1:10">
      <c r="A1398" s="384">
        <f>SUBTOTAL(3,$B$7:B1398)</f>
        <v>23</v>
      </c>
      <c r="B1398" s="356" t="s">
        <v>2491</v>
      </c>
      <c r="C1398" s="356" t="s">
        <v>1231</v>
      </c>
      <c r="D1398" s="384" t="s">
        <v>421</v>
      </c>
      <c r="E1398" s="453"/>
      <c r="F1398" s="454">
        <v>0.9</v>
      </c>
      <c r="G1398" s="454">
        <v>0.85</v>
      </c>
      <c r="H1398" s="454">
        <f t="shared" si="42"/>
        <v>0</v>
      </c>
      <c r="I1398" s="454">
        <f t="shared" si="43"/>
        <v>0</v>
      </c>
      <c r="J1398" s="322">
        <v>0.3</v>
      </c>
    </row>
    <row r="1399" hidden="1" spans="1:10">
      <c r="A1399" s="384">
        <f>SUBTOTAL(3,$B$7:B1399)</f>
        <v>23</v>
      </c>
      <c r="B1399" s="356" t="s">
        <v>2492</v>
      </c>
      <c r="C1399" s="356" t="s">
        <v>1233</v>
      </c>
      <c r="D1399" s="384" t="s">
        <v>260</v>
      </c>
      <c r="E1399" s="453"/>
      <c r="F1399" s="454">
        <v>5.36</v>
      </c>
      <c r="G1399" s="454">
        <v>1.27</v>
      </c>
      <c r="H1399" s="454">
        <f t="shared" ref="H1399:H1462" si="44">E1399*F1399*J1399</f>
        <v>0</v>
      </c>
      <c r="I1399" s="454">
        <f t="shared" ref="I1399:I1462" si="45">E1399*G1399*J1399</f>
        <v>0</v>
      </c>
      <c r="J1399" s="322">
        <v>0.9</v>
      </c>
    </row>
    <row r="1400" hidden="1" spans="1:10">
      <c r="A1400" s="384">
        <f>SUBTOTAL(3,$B$7:B1400)</f>
        <v>23</v>
      </c>
      <c r="B1400" s="356" t="s">
        <v>2493</v>
      </c>
      <c r="C1400" s="356" t="s">
        <v>1235</v>
      </c>
      <c r="D1400" s="384" t="s">
        <v>260</v>
      </c>
      <c r="E1400" s="453"/>
      <c r="F1400" s="454">
        <v>6.01</v>
      </c>
      <c r="G1400" s="454">
        <v>1.43</v>
      </c>
      <c r="H1400" s="454">
        <f t="shared" si="44"/>
        <v>0</v>
      </c>
      <c r="I1400" s="454">
        <f t="shared" si="45"/>
        <v>0</v>
      </c>
      <c r="J1400" s="322">
        <v>0.9</v>
      </c>
    </row>
    <row r="1401" hidden="1" spans="1:10">
      <c r="A1401" s="384">
        <f>SUBTOTAL(3,$B$7:B1401)</f>
        <v>23</v>
      </c>
      <c r="B1401" s="356" t="s">
        <v>2494</v>
      </c>
      <c r="C1401" s="356" t="s">
        <v>1237</v>
      </c>
      <c r="D1401" s="384" t="s">
        <v>260</v>
      </c>
      <c r="E1401" s="453"/>
      <c r="F1401" s="454">
        <v>6.65</v>
      </c>
      <c r="G1401" s="454">
        <v>1.58</v>
      </c>
      <c r="H1401" s="454">
        <f t="shared" si="44"/>
        <v>0</v>
      </c>
      <c r="I1401" s="454">
        <f t="shared" si="45"/>
        <v>0</v>
      </c>
      <c r="J1401" s="322">
        <v>0.9</v>
      </c>
    </row>
    <row r="1402" hidden="1" spans="1:10">
      <c r="A1402" s="384">
        <f>SUBTOTAL(3,$B$7:B1402)</f>
        <v>23</v>
      </c>
      <c r="B1402" s="356" t="s">
        <v>2495</v>
      </c>
      <c r="C1402" s="356" t="s">
        <v>1239</v>
      </c>
      <c r="D1402" s="384" t="s">
        <v>260</v>
      </c>
      <c r="E1402" s="453"/>
      <c r="F1402" s="454">
        <v>7.3</v>
      </c>
      <c r="G1402" s="454">
        <v>1.74</v>
      </c>
      <c r="H1402" s="454">
        <f t="shared" si="44"/>
        <v>0</v>
      </c>
      <c r="I1402" s="454">
        <f t="shared" si="45"/>
        <v>0</v>
      </c>
      <c r="J1402" s="322">
        <v>0.9</v>
      </c>
    </row>
    <row r="1403" hidden="1" spans="1:10">
      <c r="A1403" s="384">
        <f>SUBTOTAL(3,$B$7:B1403)</f>
        <v>23</v>
      </c>
      <c r="B1403" s="356" t="s">
        <v>2496</v>
      </c>
      <c r="C1403" s="356" t="s">
        <v>1241</v>
      </c>
      <c r="D1403" s="384" t="s">
        <v>260</v>
      </c>
      <c r="E1403" s="453"/>
      <c r="F1403" s="454">
        <v>7.94</v>
      </c>
      <c r="G1403" s="454">
        <v>1.89</v>
      </c>
      <c r="H1403" s="454">
        <f t="shared" si="44"/>
        <v>0</v>
      </c>
      <c r="I1403" s="454">
        <f t="shared" si="45"/>
        <v>0</v>
      </c>
      <c r="J1403" s="322">
        <v>0.9</v>
      </c>
    </row>
    <row r="1404" hidden="1" spans="1:10">
      <c r="A1404" s="384">
        <f>SUBTOTAL(3,$B$7:B1404)</f>
        <v>23</v>
      </c>
      <c r="B1404" s="356" t="s">
        <v>2497</v>
      </c>
      <c r="C1404" s="356" t="s">
        <v>1243</v>
      </c>
      <c r="D1404" s="384" t="s">
        <v>260</v>
      </c>
      <c r="E1404" s="453"/>
      <c r="F1404" s="454">
        <v>6.16</v>
      </c>
      <c r="G1404" s="454">
        <v>1.47</v>
      </c>
      <c r="H1404" s="454">
        <f t="shared" si="44"/>
        <v>0</v>
      </c>
      <c r="I1404" s="454">
        <f t="shared" si="45"/>
        <v>0</v>
      </c>
      <c r="J1404" s="322">
        <v>0.9</v>
      </c>
    </row>
    <row r="1405" hidden="1" spans="1:10">
      <c r="A1405" s="384">
        <f>SUBTOTAL(3,$B$7:B1405)</f>
        <v>23</v>
      </c>
      <c r="B1405" s="356" t="s">
        <v>2498</v>
      </c>
      <c r="C1405" s="356" t="s">
        <v>1245</v>
      </c>
      <c r="D1405" s="384" t="s">
        <v>260</v>
      </c>
      <c r="E1405" s="453"/>
      <c r="F1405" s="454">
        <v>6.91</v>
      </c>
      <c r="G1405" s="454">
        <v>1.65</v>
      </c>
      <c r="H1405" s="454">
        <f t="shared" si="44"/>
        <v>0</v>
      </c>
      <c r="I1405" s="454">
        <f t="shared" si="45"/>
        <v>0</v>
      </c>
      <c r="J1405" s="322">
        <v>0.9</v>
      </c>
    </row>
    <row r="1406" hidden="1" spans="1:10">
      <c r="A1406" s="384">
        <f>SUBTOTAL(3,$B$7:B1406)</f>
        <v>23</v>
      </c>
      <c r="B1406" s="356" t="s">
        <v>2499</v>
      </c>
      <c r="C1406" s="356" t="s">
        <v>1247</v>
      </c>
      <c r="D1406" s="384" t="s">
        <v>260</v>
      </c>
      <c r="E1406" s="453"/>
      <c r="F1406" s="454">
        <v>7.65</v>
      </c>
      <c r="G1406" s="454">
        <v>1.82</v>
      </c>
      <c r="H1406" s="454">
        <f t="shared" si="44"/>
        <v>0</v>
      </c>
      <c r="I1406" s="454">
        <f t="shared" si="45"/>
        <v>0</v>
      </c>
      <c r="J1406" s="322">
        <v>0.9</v>
      </c>
    </row>
    <row r="1407" hidden="1" spans="1:10">
      <c r="A1407" s="384">
        <f>SUBTOTAL(3,$B$7:B1407)</f>
        <v>23</v>
      </c>
      <c r="B1407" s="356" t="s">
        <v>2500</v>
      </c>
      <c r="C1407" s="356" t="s">
        <v>1249</v>
      </c>
      <c r="D1407" s="384" t="s">
        <v>260</v>
      </c>
      <c r="E1407" s="453"/>
      <c r="F1407" s="454">
        <v>8.39</v>
      </c>
      <c r="G1407" s="454">
        <v>2</v>
      </c>
      <c r="H1407" s="454">
        <f t="shared" si="44"/>
        <v>0</v>
      </c>
      <c r="I1407" s="454">
        <f t="shared" si="45"/>
        <v>0</v>
      </c>
      <c r="J1407" s="322">
        <v>0.9</v>
      </c>
    </row>
    <row r="1408" hidden="1" spans="1:10">
      <c r="A1408" s="384">
        <f>SUBTOTAL(3,$B$7:B1408)</f>
        <v>23</v>
      </c>
      <c r="B1408" s="356" t="s">
        <v>2501</v>
      </c>
      <c r="C1408" s="356" t="s">
        <v>1251</v>
      </c>
      <c r="D1408" s="384" t="s">
        <v>260</v>
      </c>
      <c r="E1408" s="453"/>
      <c r="F1408" s="454">
        <v>9.13</v>
      </c>
      <c r="G1408" s="454">
        <v>2.17</v>
      </c>
      <c r="H1408" s="454">
        <f t="shared" si="44"/>
        <v>0</v>
      </c>
      <c r="I1408" s="454">
        <f t="shared" si="45"/>
        <v>0</v>
      </c>
      <c r="J1408" s="322">
        <v>0.9</v>
      </c>
    </row>
    <row r="1409" hidden="1" spans="1:10">
      <c r="A1409" s="384">
        <f>SUBTOTAL(3,$B$7:B1409)</f>
        <v>23</v>
      </c>
      <c r="B1409" s="356" t="s">
        <v>2502</v>
      </c>
      <c r="C1409" s="356" t="s">
        <v>1253</v>
      </c>
      <c r="D1409" s="384" t="s">
        <v>260</v>
      </c>
      <c r="E1409" s="453"/>
      <c r="F1409" s="454">
        <v>7.51</v>
      </c>
      <c r="G1409" s="454">
        <v>1.79</v>
      </c>
      <c r="H1409" s="454">
        <f t="shared" si="44"/>
        <v>0</v>
      </c>
      <c r="I1409" s="454">
        <f t="shared" si="45"/>
        <v>0</v>
      </c>
      <c r="J1409" s="322">
        <v>0.9</v>
      </c>
    </row>
    <row r="1410" hidden="1" spans="1:10">
      <c r="A1410" s="384">
        <f>SUBTOTAL(3,$B$7:B1410)</f>
        <v>23</v>
      </c>
      <c r="B1410" s="356" t="s">
        <v>2503</v>
      </c>
      <c r="C1410" s="356" t="s">
        <v>1255</v>
      </c>
      <c r="D1410" s="384" t="s">
        <v>260</v>
      </c>
      <c r="E1410" s="453"/>
      <c r="F1410" s="454">
        <v>8.41</v>
      </c>
      <c r="G1410" s="454">
        <v>2</v>
      </c>
      <c r="H1410" s="454">
        <f t="shared" si="44"/>
        <v>0</v>
      </c>
      <c r="I1410" s="454">
        <f t="shared" si="45"/>
        <v>0</v>
      </c>
      <c r="J1410" s="322">
        <v>0.9</v>
      </c>
    </row>
    <row r="1411" hidden="1" spans="1:10">
      <c r="A1411" s="384">
        <f>SUBTOTAL(3,$B$7:B1411)</f>
        <v>23</v>
      </c>
      <c r="B1411" s="356" t="s">
        <v>2504</v>
      </c>
      <c r="C1411" s="356" t="s">
        <v>1257</v>
      </c>
      <c r="D1411" s="384" t="s">
        <v>260</v>
      </c>
      <c r="E1411" s="453"/>
      <c r="F1411" s="454">
        <v>9.31</v>
      </c>
      <c r="G1411" s="454">
        <v>2.22</v>
      </c>
      <c r="H1411" s="454">
        <f t="shared" si="44"/>
        <v>0</v>
      </c>
      <c r="I1411" s="454">
        <f t="shared" si="45"/>
        <v>0</v>
      </c>
      <c r="J1411" s="322">
        <v>0.9</v>
      </c>
    </row>
    <row r="1412" hidden="1" spans="1:10">
      <c r="A1412" s="384">
        <f>SUBTOTAL(3,$B$7:B1412)</f>
        <v>23</v>
      </c>
      <c r="B1412" s="356" t="s">
        <v>2505</v>
      </c>
      <c r="C1412" s="356" t="s">
        <v>1259</v>
      </c>
      <c r="D1412" s="384" t="s">
        <v>260</v>
      </c>
      <c r="E1412" s="453"/>
      <c r="F1412" s="454">
        <v>10.22</v>
      </c>
      <c r="G1412" s="454">
        <v>2.43</v>
      </c>
      <c r="H1412" s="454">
        <f t="shared" si="44"/>
        <v>0</v>
      </c>
      <c r="I1412" s="454">
        <f t="shared" si="45"/>
        <v>0</v>
      </c>
      <c r="J1412" s="322">
        <v>0.9</v>
      </c>
    </row>
    <row r="1413" hidden="1" spans="1:10">
      <c r="A1413" s="384">
        <f>SUBTOTAL(3,$B$7:B1413)</f>
        <v>23</v>
      </c>
      <c r="B1413" s="356" t="s">
        <v>2506</v>
      </c>
      <c r="C1413" s="356" t="s">
        <v>1261</v>
      </c>
      <c r="D1413" s="384" t="s">
        <v>260</v>
      </c>
      <c r="E1413" s="453"/>
      <c r="F1413" s="454">
        <v>11.12</v>
      </c>
      <c r="G1413" s="454">
        <v>2.65</v>
      </c>
      <c r="H1413" s="454">
        <f t="shared" si="44"/>
        <v>0</v>
      </c>
      <c r="I1413" s="454">
        <f t="shared" si="45"/>
        <v>0</v>
      </c>
      <c r="J1413" s="322">
        <v>0.9</v>
      </c>
    </row>
    <row r="1414" hidden="1" spans="1:10">
      <c r="A1414" s="384">
        <f>SUBTOTAL(3,$B$7:B1414)</f>
        <v>23</v>
      </c>
      <c r="B1414" s="356" t="s">
        <v>2507</v>
      </c>
      <c r="C1414" s="356" t="s">
        <v>1263</v>
      </c>
      <c r="D1414" s="384" t="s">
        <v>413</v>
      </c>
      <c r="E1414" s="453"/>
      <c r="F1414" s="454">
        <v>0.8</v>
      </c>
      <c r="G1414" s="454">
        <v>1.5</v>
      </c>
      <c r="H1414" s="454">
        <f t="shared" si="44"/>
        <v>0</v>
      </c>
      <c r="I1414" s="454">
        <f t="shared" si="45"/>
        <v>0</v>
      </c>
      <c r="J1414" s="322">
        <v>0.3</v>
      </c>
    </row>
    <row r="1415" hidden="1" spans="1:10">
      <c r="A1415" s="384">
        <f>SUBTOTAL(3,$B$7:B1415)</f>
        <v>23</v>
      </c>
      <c r="B1415" s="356" t="s">
        <v>2508</v>
      </c>
      <c r="C1415" s="356" t="s">
        <v>1265</v>
      </c>
      <c r="D1415" s="384" t="s">
        <v>260</v>
      </c>
      <c r="E1415" s="453"/>
      <c r="F1415" s="454">
        <v>10.2</v>
      </c>
      <c r="G1415" s="454">
        <v>1.85</v>
      </c>
      <c r="H1415" s="454">
        <f t="shared" si="44"/>
        <v>0</v>
      </c>
      <c r="I1415" s="454">
        <f t="shared" si="45"/>
        <v>0</v>
      </c>
      <c r="J1415" s="322">
        <v>0.9</v>
      </c>
    </row>
    <row r="1416" hidden="1" spans="1:10">
      <c r="A1416" s="384">
        <f>SUBTOTAL(3,$B$7:B1416)</f>
        <v>23</v>
      </c>
      <c r="B1416" s="356" t="s">
        <v>2509</v>
      </c>
      <c r="C1416" s="356" t="s">
        <v>1267</v>
      </c>
      <c r="D1416" s="384" t="s">
        <v>260</v>
      </c>
      <c r="E1416" s="453"/>
      <c r="F1416" s="454">
        <v>4.47</v>
      </c>
      <c r="G1416" s="454">
        <v>0.64</v>
      </c>
      <c r="H1416" s="454">
        <f t="shared" si="44"/>
        <v>0</v>
      </c>
      <c r="I1416" s="454">
        <f t="shared" si="45"/>
        <v>0</v>
      </c>
      <c r="J1416" s="322">
        <v>0.9</v>
      </c>
    </row>
    <row r="1417" hidden="1" spans="1:10">
      <c r="A1417" s="384">
        <f>SUBTOTAL(3,$B$7:B1417)</f>
        <v>23</v>
      </c>
      <c r="B1417" s="356" t="s">
        <v>2510</v>
      </c>
      <c r="C1417" s="356" t="s">
        <v>1269</v>
      </c>
      <c r="D1417" s="384" t="s">
        <v>260</v>
      </c>
      <c r="E1417" s="453"/>
      <c r="F1417" s="454">
        <v>6.71</v>
      </c>
      <c r="G1417" s="454">
        <v>0.96</v>
      </c>
      <c r="H1417" s="454">
        <f t="shared" si="44"/>
        <v>0</v>
      </c>
      <c r="I1417" s="454">
        <f t="shared" si="45"/>
        <v>0</v>
      </c>
      <c r="J1417" s="322">
        <v>0.9</v>
      </c>
    </row>
    <row r="1418" hidden="1" spans="1:10">
      <c r="A1418" s="384">
        <f>SUBTOTAL(3,$B$7:B1418)</f>
        <v>23</v>
      </c>
      <c r="B1418" s="356" t="s">
        <v>2511</v>
      </c>
      <c r="C1418" s="356" t="s">
        <v>1271</v>
      </c>
      <c r="D1418" s="384" t="s">
        <v>260</v>
      </c>
      <c r="E1418" s="453"/>
      <c r="F1418" s="454">
        <v>3.01</v>
      </c>
      <c r="G1418" s="454">
        <v>0.46</v>
      </c>
      <c r="H1418" s="454">
        <f t="shared" si="44"/>
        <v>0</v>
      </c>
      <c r="I1418" s="454">
        <f t="shared" si="45"/>
        <v>0</v>
      </c>
      <c r="J1418" s="322">
        <v>0.9</v>
      </c>
    </row>
    <row r="1419" hidden="1" spans="1:10">
      <c r="A1419" s="384">
        <f>SUBTOTAL(3,$B$7:B1419)</f>
        <v>23</v>
      </c>
      <c r="B1419" s="356" t="s">
        <v>2512</v>
      </c>
      <c r="C1419" s="356" t="s">
        <v>1273</v>
      </c>
      <c r="D1419" s="384" t="s">
        <v>260</v>
      </c>
      <c r="E1419" s="453"/>
      <c r="F1419" s="454">
        <v>4.52</v>
      </c>
      <c r="G1419" s="454">
        <v>0.65</v>
      </c>
      <c r="H1419" s="454">
        <f t="shared" si="44"/>
        <v>0</v>
      </c>
      <c r="I1419" s="454">
        <f t="shared" si="45"/>
        <v>0</v>
      </c>
      <c r="J1419" s="322">
        <v>0.9</v>
      </c>
    </row>
    <row r="1420" hidden="1" spans="1:10">
      <c r="A1420" s="384">
        <f>SUBTOTAL(3,$B$7:B1420)</f>
        <v>23</v>
      </c>
      <c r="B1420" s="356" t="s">
        <v>2513</v>
      </c>
      <c r="C1420" s="356" t="s">
        <v>1275</v>
      </c>
      <c r="D1420" s="384" t="s">
        <v>518</v>
      </c>
      <c r="E1420" s="453"/>
      <c r="F1420" s="454">
        <v>0.6</v>
      </c>
      <c r="G1420" s="454">
        <v>1.2</v>
      </c>
      <c r="H1420" s="454">
        <f t="shared" si="44"/>
        <v>0</v>
      </c>
      <c r="I1420" s="454">
        <f t="shared" si="45"/>
        <v>0</v>
      </c>
      <c r="J1420" s="322">
        <v>0.7</v>
      </c>
    </row>
    <row r="1421" hidden="1" spans="1:10">
      <c r="A1421" s="384">
        <f>SUBTOTAL(3,$B$7:B1421)</f>
        <v>23</v>
      </c>
      <c r="B1421" s="356" t="s">
        <v>2514</v>
      </c>
      <c r="C1421" s="356" t="s">
        <v>1277</v>
      </c>
      <c r="D1421" s="384" t="s">
        <v>518</v>
      </c>
      <c r="E1421" s="453"/>
      <c r="F1421" s="454">
        <v>1.2</v>
      </c>
      <c r="G1421" s="454">
        <v>1.8</v>
      </c>
      <c r="H1421" s="454">
        <f t="shared" si="44"/>
        <v>0</v>
      </c>
      <c r="I1421" s="454">
        <f t="shared" si="45"/>
        <v>0</v>
      </c>
      <c r="J1421" s="322">
        <v>0.7</v>
      </c>
    </row>
    <row r="1422" hidden="1" spans="1:10">
      <c r="A1422" s="384">
        <f>SUBTOTAL(3,$B$7:B1422)</f>
        <v>23</v>
      </c>
      <c r="B1422" s="356" t="s">
        <v>2515</v>
      </c>
      <c r="C1422" s="356" t="s">
        <v>1279</v>
      </c>
      <c r="D1422" s="384" t="s">
        <v>518</v>
      </c>
      <c r="E1422" s="453"/>
      <c r="F1422" s="454">
        <v>1.5</v>
      </c>
      <c r="G1422" s="454">
        <v>2</v>
      </c>
      <c r="H1422" s="454">
        <f t="shared" si="44"/>
        <v>0</v>
      </c>
      <c r="I1422" s="454">
        <f t="shared" si="45"/>
        <v>0</v>
      </c>
      <c r="J1422" s="322">
        <v>0.7</v>
      </c>
    </row>
    <row r="1423" hidden="1" spans="1:10">
      <c r="A1423" s="384">
        <f>SUBTOTAL(3,$B$7:B1423)</f>
        <v>23</v>
      </c>
      <c r="B1423" s="356" t="s">
        <v>2516</v>
      </c>
      <c r="C1423" s="356" t="s">
        <v>1281</v>
      </c>
      <c r="D1423" s="384" t="s">
        <v>518</v>
      </c>
      <c r="E1423" s="453"/>
      <c r="F1423" s="454">
        <v>0.5</v>
      </c>
      <c r="G1423" s="454">
        <v>0.5</v>
      </c>
      <c r="H1423" s="454">
        <f t="shared" si="44"/>
        <v>0</v>
      </c>
      <c r="I1423" s="454">
        <f t="shared" si="45"/>
        <v>0</v>
      </c>
      <c r="J1423" s="322">
        <v>0.7</v>
      </c>
    </row>
    <row r="1424" hidden="1" spans="1:10">
      <c r="A1424" s="384">
        <f>SUBTOTAL(3,$B$7:B1424)</f>
        <v>23</v>
      </c>
      <c r="B1424" s="356" t="s">
        <v>2517</v>
      </c>
      <c r="C1424" s="356" t="s">
        <v>1283</v>
      </c>
      <c r="D1424" s="384" t="s">
        <v>518</v>
      </c>
      <c r="E1424" s="453"/>
      <c r="F1424" s="454">
        <v>0.65</v>
      </c>
      <c r="G1424" s="454">
        <v>0.65</v>
      </c>
      <c r="H1424" s="454">
        <f t="shared" si="44"/>
        <v>0</v>
      </c>
      <c r="I1424" s="454">
        <f t="shared" si="45"/>
        <v>0</v>
      </c>
      <c r="J1424" s="322">
        <v>0.7</v>
      </c>
    </row>
    <row r="1425" hidden="1" spans="1:10">
      <c r="A1425" s="384">
        <f>SUBTOTAL(3,$B$7:B1425)</f>
        <v>23</v>
      </c>
      <c r="B1425" s="356" t="s">
        <v>2518</v>
      </c>
      <c r="C1425" s="356" t="s">
        <v>1285</v>
      </c>
      <c r="D1425" s="384" t="s">
        <v>518</v>
      </c>
      <c r="E1425" s="453"/>
      <c r="F1425" s="454">
        <v>1</v>
      </c>
      <c r="G1425" s="454">
        <v>1</v>
      </c>
      <c r="H1425" s="454">
        <f t="shared" si="44"/>
        <v>0</v>
      </c>
      <c r="I1425" s="454">
        <f t="shared" si="45"/>
        <v>0</v>
      </c>
      <c r="J1425" s="322">
        <v>0.7</v>
      </c>
    </row>
    <row r="1426" hidden="1" spans="1:10">
      <c r="A1426" s="384">
        <f>SUBTOTAL(3,$B$7:B1426)</f>
        <v>23</v>
      </c>
      <c r="B1426" s="356" t="s">
        <v>2519</v>
      </c>
      <c r="C1426" s="356" t="s">
        <v>1287</v>
      </c>
      <c r="D1426" s="384" t="s">
        <v>444</v>
      </c>
      <c r="E1426" s="453"/>
      <c r="F1426" s="454">
        <v>0.01</v>
      </c>
      <c r="G1426" s="454">
        <v>0.05</v>
      </c>
      <c r="H1426" s="454">
        <f t="shared" si="44"/>
        <v>0</v>
      </c>
      <c r="I1426" s="454">
        <f t="shared" si="45"/>
        <v>0</v>
      </c>
      <c r="J1426" s="322">
        <v>0.3</v>
      </c>
    </row>
    <row r="1427" hidden="1" spans="1:10">
      <c r="A1427" s="384">
        <f>SUBTOTAL(3,$B$7:B1427)</f>
        <v>23</v>
      </c>
      <c r="B1427" s="356" t="s">
        <v>2520</v>
      </c>
      <c r="C1427" s="356" t="s">
        <v>1289</v>
      </c>
      <c r="D1427" s="384" t="s">
        <v>444</v>
      </c>
      <c r="E1427" s="453"/>
      <c r="F1427" s="454">
        <v>0.01</v>
      </c>
      <c r="G1427" s="454">
        <v>0.18</v>
      </c>
      <c r="H1427" s="454">
        <f t="shared" si="44"/>
        <v>0</v>
      </c>
      <c r="I1427" s="454">
        <f t="shared" si="45"/>
        <v>0</v>
      </c>
      <c r="J1427" s="322">
        <v>0.3</v>
      </c>
    </row>
    <row r="1428" hidden="1" spans="1:10">
      <c r="A1428" s="384">
        <f>SUBTOTAL(3,$B$7:B1428)</f>
        <v>23</v>
      </c>
      <c r="B1428" s="356" t="s">
        <v>2521</v>
      </c>
      <c r="C1428" s="356" t="s">
        <v>1291</v>
      </c>
      <c r="D1428" s="384" t="s">
        <v>1292</v>
      </c>
      <c r="E1428" s="453"/>
      <c r="F1428" s="454">
        <v>1.5</v>
      </c>
      <c r="G1428" s="454">
        <v>4.13</v>
      </c>
      <c r="H1428" s="454">
        <f t="shared" si="44"/>
        <v>0</v>
      </c>
      <c r="I1428" s="454">
        <f t="shared" si="45"/>
        <v>0</v>
      </c>
      <c r="J1428" s="322">
        <v>0.3</v>
      </c>
    </row>
    <row r="1429" hidden="1" spans="1:10">
      <c r="A1429" s="384">
        <f>SUBTOTAL(3,$B$7:B1429)</f>
        <v>23</v>
      </c>
      <c r="B1429" s="356" t="s">
        <v>2522</v>
      </c>
      <c r="C1429" s="356" t="s">
        <v>1294</v>
      </c>
      <c r="D1429" s="384" t="s">
        <v>1292</v>
      </c>
      <c r="E1429" s="453"/>
      <c r="F1429" s="454">
        <v>2</v>
      </c>
      <c r="G1429" s="454">
        <v>5.13</v>
      </c>
      <c r="H1429" s="454">
        <f t="shared" si="44"/>
        <v>0</v>
      </c>
      <c r="I1429" s="454">
        <f t="shared" si="45"/>
        <v>0</v>
      </c>
      <c r="J1429" s="322">
        <v>0.3</v>
      </c>
    </row>
    <row r="1430" hidden="1" spans="1:10">
      <c r="A1430" s="384">
        <f>SUBTOTAL(3,$B$7:B1430)</f>
        <v>23</v>
      </c>
      <c r="B1430" s="356" t="s">
        <v>2523</v>
      </c>
      <c r="C1430" s="356" t="s">
        <v>1296</v>
      </c>
      <c r="D1430" s="384" t="s">
        <v>1292</v>
      </c>
      <c r="E1430" s="453"/>
      <c r="F1430" s="454">
        <v>0.94</v>
      </c>
      <c r="G1430" s="454">
        <v>3</v>
      </c>
      <c r="H1430" s="454">
        <f t="shared" si="44"/>
        <v>0</v>
      </c>
      <c r="I1430" s="454">
        <f t="shared" si="45"/>
        <v>0</v>
      </c>
      <c r="J1430" s="322">
        <v>0.3</v>
      </c>
    </row>
    <row r="1431" hidden="1" spans="1:10">
      <c r="A1431" s="384">
        <f>SUBTOTAL(3,$B$7:B1431)</f>
        <v>23</v>
      </c>
      <c r="B1431" s="356" t="s">
        <v>2524</v>
      </c>
      <c r="C1431" s="356" t="s">
        <v>1298</v>
      </c>
      <c r="D1431" s="384" t="s">
        <v>1292</v>
      </c>
      <c r="E1431" s="453"/>
      <c r="F1431" s="454">
        <v>1.5</v>
      </c>
      <c r="G1431" s="454">
        <v>4.13</v>
      </c>
      <c r="H1431" s="454">
        <f t="shared" si="44"/>
        <v>0</v>
      </c>
      <c r="I1431" s="454">
        <f t="shared" si="45"/>
        <v>0</v>
      </c>
      <c r="J1431" s="322">
        <v>0.3</v>
      </c>
    </row>
    <row r="1432" hidden="1" spans="1:10">
      <c r="A1432" s="384">
        <f>SUBTOTAL(3,$B$7:B1432)</f>
        <v>23</v>
      </c>
      <c r="B1432" s="356" t="s">
        <v>2525</v>
      </c>
      <c r="C1432" s="356" t="s">
        <v>1300</v>
      </c>
      <c r="D1432" s="384" t="s">
        <v>623</v>
      </c>
      <c r="E1432" s="453"/>
      <c r="F1432" s="454">
        <v>0</v>
      </c>
      <c r="G1432" s="454">
        <v>0.1</v>
      </c>
      <c r="H1432" s="454">
        <f t="shared" si="44"/>
        <v>0</v>
      </c>
      <c r="I1432" s="454">
        <f t="shared" si="45"/>
        <v>0</v>
      </c>
      <c r="J1432" s="322">
        <v>0.3</v>
      </c>
    </row>
    <row r="1433" hidden="1" spans="1:10">
      <c r="A1433" s="384">
        <f>SUBTOTAL(3,$B$7:B1433)</f>
        <v>23</v>
      </c>
      <c r="B1433" s="356" t="s">
        <v>2526</v>
      </c>
      <c r="C1433" s="356" t="s">
        <v>1302</v>
      </c>
      <c r="D1433" s="384" t="s">
        <v>181</v>
      </c>
      <c r="E1433" s="453"/>
      <c r="F1433" s="454">
        <v>3.27</v>
      </c>
      <c r="G1433" s="454">
        <v>6.63</v>
      </c>
      <c r="H1433" s="454">
        <f t="shared" si="44"/>
        <v>0</v>
      </c>
      <c r="I1433" s="454">
        <f t="shared" si="45"/>
        <v>0</v>
      </c>
      <c r="J1433" s="322">
        <v>0.3</v>
      </c>
    </row>
    <row r="1434" hidden="1" spans="1:10">
      <c r="A1434" s="384">
        <f>SUBTOTAL(3,$B$7:B1434)</f>
        <v>23</v>
      </c>
      <c r="B1434" s="356" t="s">
        <v>2527</v>
      </c>
      <c r="C1434" s="356" t="s">
        <v>1304</v>
      </c>
      <c r="D1434" s="384" t="s">
        <v>181</v>
      </c>
      <c r="E1434" s="453"/>
      <c r="F1434" s="454">
        <v>4.17</v>
      </c>
      <c r="G1434" s="454">
        <v>8.43</v>
      </c>
      <c r="H1434" s="454">
        <f t="shared" si="44"/>
        <v>0</v>
      </c>
      <c r="I1434" s="454">
        <f t="shared" si="45"/>
        <v>0</v>
      </c>
      <c r="J1434" s="322">
        <v>0.3</v>
      </c>
    </row>
    <row r="1435" hidden="1" spans="1:10">
      <c r="A1435" s="384">
        <f>SUBTOTAL(3,$B$7:B1435)</f>
        <v>23</v>
      </c>
      <c r="B1435" s="356" t="s">
        <v>2528</v>
      </c>
      <c r="C1435" s="356" t="s">
        <v>1306</v>
      </c>
      <c r="D1435" s="384" t="s">
        <v>181</v>
      </c>
      <c r="E1435" s="453"/>
      <c r="F1435" s="454">
        <v>7.13</v>
      </c>
      <c r="G1435" s="454">
        <v>11.38</v>
      </c>
      <c r="H1435" s="454">
        <f t="shared" si="44"/>
        <v>0</v>
      </c>
      <c r="I1435" s="454">
        <f t="shared" si="45"/>
        <v>0</v>
      </c>
      <c r="J1435" s="322">
        <v>0.3</v>
      </c>
    </row>
    <row r="1436" hidden="1" spans="1:10">
      <c r="A1436" s="384">
        <f>SUBTOTAL(3,$B$7:B1436)</f>
        <v>23</v>
      </c>
      <c r="B1436" s="356" t="s">
        <v>2529</v>
      </c>
      <c r="C1436" s="356" t="s">
        <v>1308</v>
      </c>
      <c r="D1436" s="384" t="s">
        <v>181</v>
      </c>
      <c r="E1436" s="453"/>
      <c r="F1436" s="454">
        <v>2.45</v>
      </c>
      <c r="G1436" s="454">
        <v>4.99</v>
      </c>
      <c r="H1436" s="454">
        <f t="shared" si="44"/>
        <v>0</v>
      </c>
      <c r="I1436" s="454">
        <f t="shared" si="45"/>
        <v>0</v>
      </c>
      <c r="J1436" s="322">
        <v>0.3</v>
      </c>
    </row>
    <row r="1437" hidden="1" spans="1:10">
      <c r="A1437" s="384">
        <f>SUBTOTAL(3,$B$7:B1437)</f>
        <v>23</v>
      </c>
      <c r="B1437" s="356" t="s">
        <v>2530</v>
      </c>
      <c r="C1437" s="356" t="s">
        <v>1310</v>
      </c>
      <c r="D1437" s="384" t="s">
        <v>181</v>
      </c>
      <c r="E1437" s="453"/>
      <c r="F1437" s="454">
        <v>2.65</v>
      </c>
      <c r="G1437" s="454">
        <v>5.38</v>
      </c>
      <c r="H1437" s="454">
        <f t="shared" si="44"/>
        <v>0</v>
      </c>
      <c r="I1437" s="454">
        <f t="shared" si="45"/>
        <v>0</v>
      </c>
      <c r="J1437" s="322">
        <v>0.3</v>
      </c>
    </row>
    <row r="1438" hidden="1" spans="1:10">
      <c r="A1438" s="384">
        <f>SUBTOTAL(3,$B$7:B1438)</f>
        <v>23</v>
      </c>
      <c r="B1438" s="356" t="s">
        <v>2531</v>
      </c>
      <c r="C1438" s="356" t="s">
        <v>1312</v>
      </c>
      <c r="D1438" s="384" t="s">
        <v>421</v>
      </c>
      <c r="E1438" s="453"/>
      <c r="F1438" s="454">
        <v>0.28</v>
      </c>
      <c r="G1438" s="454">
        <v>1.33</v>
      </c>
      <c r="H1438" s="454">
        <f t="shared" si="44"/>
        <v>0</v>
      </c>
      <c r="I1438" s="454">
        <f t="shared" si="45"/>
        <v>0</v>
      </c>
      <c r="J1438" s="322">
        <v>0.3</v>
      </c>
    </row>
    <row r="1439" hidden="1" spans="1:10">
      <c r="A1439" s="384">
        <f>SUBTOTAL(3,$B$7:B1439)</f>
        <v>23</v>
      </c>
      <c r="B1439" s="356" t="s">
        <v>2532</v>
      </c>
      <c r="C1439" s="356" t="s">
        <v>1314</v>
      </c>
      <c r="D1439" s="384" t="s">
        <v>421</v>
      </c>
      <c r="E1439" s="453"/>
      <c r="F1439" s="454">
        <v>0.32</v>
      </c>
      <c r="G1439" s="454">
        <v>1.46</v>
      </c>
      <c r="H1439" s="454">
        <f t="shared" si="44"/>
        <v>0</v>
      </c>
      <c r="I1439" s="454">
        <f t="shared" si="45"/>
        <v>0</v>
      </c>
      <c r="J1439" s="322">
        <v>0.3</v>
      </c>
    </row>
    <row r="1440" hidden="1" spans="1:10">
      <c r="A1440" s="384">
        <f>SUBTOTAL(3,$B$7:B1440)</f>
        <v>23</v>
      </c>
      <c r="B1440" s="356" t="s">
        <v>2533</v>
      </c>
      <c r="C1440" s="356" t="s">
        <v>1316</v>
      </c>
      <c r="D1440" s="384" t="s">
        <v>421</v>
      </c>
      <c r="E1440" s="453"/>
      <c r="F1440" s="454">
        <v>0.35</v>
      </c>
      <c r="G1440" s="454">
        <v>1.61</v>
      </c>
      <c r="H1440" s="454">
        <f t="shared" si="44"/>
        <v>0</v>
      </c>
      <c r="I1440" s="454">
        <f t="shared" si="45"/>
        <v>0</v>
      </c>
      <c r="J1440" s="322">
        <v>0.3</v>
      </c>
    </row>
    <row r="1441" hidden="1" spans="1:10">
      <c r="A1441" s="384">
        <f>SUBTOTAL(3,$B$7:B1441)</f>
        <v>23</v>
      </c>
      <c r="B1441" s="356" t="s">
        <v>2534</v>
      </c>
      <c r="C1441" s="356" t="s">
        <v>1318</v>
      </c>
      <c r="D1441" s="384" t="s">
        <v>421</v>
      </c>
      <c r="E1441" s="453"/>
      <c r="F1441" s="454">
        <v>0.22</v>
      </c>
      <c r="G1441" s="454">
        <v>1.01</v>
      </c>
      <c r="H1441" s="454">
        <f t="shared" si="44"/>
        <v>0</v>
      </c>
      <c r="I1441" s="454">
        <f t="shared" si="45"/>
        <v>0</v>
      </c>
      <c r="J1441" s="322">
        <v>0.3</v>
      </c>
    </row>
    <row r="1442" hidden="1" spans="1:10">
      <c r="A1442" s="384">
        <f>SUBTOTAL(3,$B$7:B1442)</f>
        <v>23</v>
      </c>
      <c r="B1442" s="356" t="s">
        <v>2535</v>
      </c>
      <c r="C1442" s="356" t="s">
        <v>1320</v>
      </c>
      <c r="D1442" s="384" t="s">
        <v>421</v>
      </c>
      <c r="E1442" s="453"/>
      <c r="F1442" s="454">
        <v>0.24</v>
      </c>
      <c r="G1442" s="454">
        <v>1.11</v>
      </c>
      <c r="H1442" s="454">
        <f t="shared" si="44"/>
        <v>0</v>
      </c>
      <c r="I1442" s="454">
        <f t="shared" si="45"/>
        <v>0</v>
      </c>
      <c r="J1442" s="322">
        <v>0.3</v>
      </c>
    </row>
    <row r="1443" hidden="1" spans="1:10">
      <c r="A1443" s="384">
        <f>SUBTOTAL(3,$B$7:B1443)</f>
        <v>23</v>
      </c>
      <c r="B1443" s="356" t="s">
        <v>2536</v>
      </c>
      <c r="C1443" s="356" t="s">
        <v>1322</v>
      </c>
      <c r="D1443" s="384" t="s">
        <v>421</v>
      </c>
      <c r="E1443" s="453"/>
      <c r="F1443" s="454">
        <v>0.26</v>
      </c>
      <c r="G1443" s="454">
        <v>1.22</v>
      </c>
      <c r="H1443" s="454">
        <f t="shared" si="44"/>
        <v>0</v>
      </c>
      <c r="I1443" s="454">
        <f t="shared" si="45"/>
        <v>0</v>
      </c>
      <c r="J1443" s="322">
        <v>0.3</v>
      </c>
    </row>
    <row r="1444" hidden="1" spans="1:10">
      <c r="A1444" s="384">
        <f>SUBTOTAL(3,$B$7:B1444)</f>
        <v>23</v>
      </c>
      <c r="B1444" s="356" t="s">
        <v>2537</v>
      </c>
      <c r="C1444" s="356" t="s">
        <v>1324</v>
      </c>
      <c r="D1444" s="384" t="s">
        <v>421</v>
      </c>
      <c r="E1444" s="453"/>
      <c r="F1444" s="454">
        <v>0.13</v>
      </c>
      <c r="G1444" s="454">
        <v>0.54</v>
      </c>
      <c r="H1444" s="454">
        <f t="shared" si="44"/>
        <v>0</v>
      </c>
      <c r="I1444" s="454">
        <f t="shared" si="45"/>
        <v>0</v>
      </c>
      <c r="J1444" s="322">
        <v>0.3</v>
      </c>
    </row>
    <row r="1445" hidden="1" spans="1:10">
      <c r="A1445" s="384">
        <f>SUBTOTAL(3,$B$7:B1445)</f>
        <v>23</v>
      </c>
      <c r="B1445" s="356" t="s">
        <v>2538</v>
      </c>
      <c r="C1445" s="356" t="s">
        <v>1326</v>
      </c>
      <c r="D1445" s="384" t="s">
        <v>421</v>
      </c>
      <c r="E1445" s="453"/>
      <c r="F1445" s="454">
        <v>0.17</v>
      </c>
      <c r="G1445" s="454">
        <v>0.71</v>
      </c>
      <c r="H1445" s="454">
        <f t="shared" si="44"/>
        <v>0</v>
      </c>
      <c r="I1445" s="454">
        <f t="shared" si="45"/>
        <v>0</v>
      </c>
      <c r="J1445" s="322">
        <v>0.3</v>
      </c>
    </row>
    <row r="1446" hidden="1" spans="1:10">
      <c r="A1446" s="384">
        <f>SUBTOTAL(3,$B$7:B1446)</f>
        <v>23</v>
      </c>
      <c r="B1446" s="356" t="s">
        <v>2539</v>
      </c>
      <c r="C1446" s="356" t="s">
        <v>1328</v>
      </c>
      <c r="D1446" s="384" t="s">
        <v>421</v>
      </c>
      <c r="E1446" s="453"/>
      <c r="F1446" s="454">
        <v>0.22</v>
      </c>
      <c r="G1446" s="454">
        <v>0.92</v>
      </c>
      <c r="H1446" s="454">
        <f t="shared" si="44"/>
        <v>0</v>
      </c>
      <c r="I1446" s="454">
        <f t="shared" si="45"/>
        <v>0</v>
      </c>
      <c r="J1446" s="322">
        <v>0.3</v>
      </c>
    </row>
    <row r="1447" hidden="1" spans="1:10">
      <c r="A1447" s="384">
        <f>SUBTOTAL(3,$B$7:B1447)</f>
        <v>23</v>
      </c>
      <c r="B1447" s="356" t="s">
        <v>2540</v>
      </c>
      <c r="C1447" s="356" t="s">
        <v>1330</v>
      </c>
      <c r="D1447" s="384" t="s">
        <v>518</v>
      </c>
      <c r="E1447" s="453"/>
      <c r="F1447" s="454">
        <v>0.49</v>
      </c>
      <c r="G1447" s="454">
        <v>0.49</v>
      </c>
      <c r="H1447" s="454">
        <f t="shared" si="44"/>
        <v>0</v>
      </c>
      <c r="I1447" s="454">
        <f t="shared" si="45"/>
        <v>0</v>
      </c>
      <c r="J1447" s="322">
        <v>0.7</v>
      </c>
    </row>
    <row r="1448" hidden="1" spans="1:10">
      <c r="A1448" s="384">
        <f>SUBTOTAL(3,$B$7:B1448)</f>
        <v>23</v>
      </c>
      <c r="B1448" s="356" t="s">
        <v>2541</v>
      </c>
      <c r="C1448" s="356" t="s">
        <v>1332</v>
      </c>
      <c r="D1448" s="384" t="s">
        <v>518</v>
      </c>
      <c r="E1448" s="453"/>
      <c r="F1448" s="454">
        <v>0.45</v>
      </c>
      <c r="G1448" s="454">
        <v>0.45</v>
      </c>
      <c r="H1448" s="454">
        <f t="shared" si="44"/>
        <v>0</v>
      </c>
      <c r="I1448" s="454">
        <f t="shared" si="45"/>
        <v>0</v>
      </c>
      <c r="J1448" s="322">
        <v>0.7</v>
      </c>
    </row>
    <row r="1449" hidden="1" spans="1:10">
      <c r="A1449" s="384">
        <f>SUBTOTAL(3,$B$7:B1449)</f>
        <v>23</v>
      </c>
      <c r="B1449" s="356" t="s">
        <v>2542</v>
      </c>
      <c r="C1449" s="356" t="s">
        <v>1334</v>
      </c>
      <c r="D1449" s="384" t="s">
        <v>518</v>
      </c>
      <c r="E1449" s="453"/>
      <c r="F1449" s="454">
        <v>0.55</v>
      </c>
      <c r="G1449" s="454">
        <v>0.55</v>
      </c>
      <c r="H1449" s="454">
        <f t="shared" si="44"/>
        <v>0</v>
      </c>
      <c r="I1449" s="454">
        <f t="shared" si="45"/>
        <v>0</v>
      </c>
      <c r="J1449" s="322">
        <v>0.7</v>
      </c>
    </row>
    <row r="1450" hidden="1" spans="1:10">
      <c r="A1450" s="384">
        <f>SUBTOTAL(3,$B$7:B1450)</f>
        <v>23</v>
      </c>
      <c r="B1450" s="356" t="s">
        <v>2543</v>
      </c>
      <c r="C1450" s="356" t="s">
        <v>1336</v>
      </c>
      <c r="D1450" s="384" t="s">
        <v>518</v>
      </c>
      <c r="E1450" s="453"/>
      <c r="F1450" s="454">
        <v>0.7</v>
      </c>
      <c r="G1450" s="454">
        <v>0.7</v>
      </c>
      <c r="H1450" s="454">
        <f t="shared" si="44"/>
        <v>0</v>
      </c>
      <c r="I1450" s="454">
        <f t="shared" si="45"/>
        <v>0</v>
      </c>
      <c r="J1450" s="322">
        <v>0.7</v>
      </c>
    </row>
    <row r="1451" hidden="1" spans="1:10">
      <c r="A1451" s="384">
        <f>SUBTOTAL(3,$B$7:B1451)</f>
        <v>23</v>
      </c>
      <c r="B1451" s="356" t="s">
        <v>2544</v>
      </c>
      <c r="C1451" s="356" t="s">
        <v>1338</v>
      </c>
      <c r="D1451" s="384" t="s">
        <v>518</v>
      </c>
      <c r="E1451" s="453"/>
      <c r="F1451" s="454">
        <v>0.65</v>
      </c>
      <c r="G1451" s="454">
        <v>0.65</v>
      </c>
      <c r="H1451" s="454">
        <f t="shared" si="44"/>
        <v>0</v>
      </c>
      <c r="I1451" s="454">
        <f t="shared" si="45"/>
        <v>0</v>
      </c>
      <c r="J1451" s="322">
        <v>0.7</v>
      </c>
    </row>
    <row r="1452" hidden="1" spans="1:10">
      <c r="A1452" s="384">
        <f>SUBTOTAL(3,$B$7:B1452)</f>
        <v>23</v>
      </c>
      <c r="B1452" s="356" t="s">
        <v>2545</v>
      </c>
      <c r="C1452" s="356" t="s">
        <v>1340</v>
      </c>
      <c r="D1452" s="384" t="s">
        <v>518</v>
      </c>
      <c r="E1452" s="453"/>
      <c r="F1452" s="454">
        <v>0.9</v>
      </c>
      <c r="G1452" s="454">
        <v>0.9</v>
      </c>
      <c r="H1452" s="454">
        <f t="shared" si="44"/>
        <v>0</v>
      </c>
      <c r="I1452" s="454">
        <f t="shared" si="45"/>
        <v>0</v>
      </c>
      <c r="J1452" s="322">
        <v>0.7</v>
      </c>
    </row>
    <row r="1453" hidden="1" spans="1:10">
      <c r="A1453" s="384">
        <f>SUBTOTAL(3,$B$7:B1453)</f>
        <v>23</v>
      </c>
      <c r="B1453" s="356" t="s">
        <v>2546</v>
      </c>
      <c r="C1453" s="356" t="s">
        <v>1342</v>
      </c>
      <c r="D1453" s="384" t="s">
        <v>518</v>
      </c>
      <c r="E1453" s="453"/>
      <c r="F1453" s="454">
        <v>0.4</v>
      </c>
      <c r="G1453" s="454">
        <v>0.4</v>
      </c>
      <c r="H1453" s="454">
        <f t="shared" si="44"/>
        <v>0</v>
      </c>
      <c r="I1453" s="454">
        <f t="shared" si="45"/>
        <v>0</v>
      </c>
      <c r="J1453" s="322">
        <v>0.7</v>
      </c>
    </row>
    <row r="1454" hidden="1" spans="1:10">
      <c r="A1454" s="384">
        <f>SUBTOTAL(3,$B$7:B1454)</f>
        <v>23</v>
      </c>
      <c r="B1454" s="356" t="s">
        <v>2547</v>
      </c>
      <c r="C1454" s="356" t="s">
        <v>1344</v>
      </c>
      <c r="D1454" s="384" t="s">
        <v>518</v>
      </c>
      <c r="E1454" s="453"/>
      <c r="F1454" s="454">
        <v>0.4</v>
      </c>
      <c r="G1454" s="454">
        <v>0.4</v>
      </c>
      <c r="H1454" s="454">
        <f t="shared" si="44"/>
        <v>0</v>
      </c>
      <c r="I1454" s="454">
        <f t="shared" si="45"/>
        <v>0</v>
      </c>
      <c r="J1454" s="322">
        <v>0.7</v>
      </c>
    </row>
    <row r="1455" hidden="1" spans="1:10">
      <c r="A1455" s="384">
        <f>SUBTOTAL(3,$B$7:B1455)</f>
        <v>23</v>
      </c>
      <c r="B1455" s="356" t="s">
        <v>2548</v>
      </c>
      <c r="C1455" s="356" t="s">
        <v>1346</v>
      </c>
      <c r="D1455" s="384" t="s">
        <v>518</v>
      </c>
      <c r="E1455" s="453"/>
      <c r="F1455" s="454">
        <v>0.5</v>
      </c>
      <c r="G1455" s="454">
        <v>0.5</v>
      </c>
      <c r="H1455" s="454">
        <f t="shared" si="44"/>
        <v>0</v>
      </c>
      <c r="I1455" s="454">
        <f t="shared" si="45"/>
        <v>0</v>
      </c>
      <c r="J1455" s="322">
        <v>0.7</v>
      </c>
    </row>
    <row r="1456" hidden="1" spans="1:10">
      <c r="A1456" s="384">
        <f>SUBTOTAL(3,$B$7:B1456)</f>
        <v>23</v>
      </c>
      <c r="B1456" s="356" t="s">
        <v>2549</v>
      </c>
      <c r="C1456" s="356" t="s">
        <v>1348</v>
      </c>
      <c r="D1456" s="384" t="s">
        <v>518</v>
      </c>
      <c r="E1456" s="453"/>
      <c r="F1456" s="454">
        <v>0.6</v>
      </c>
      <c r="G1456" s="454">
        <v>0.6</v>
      </c>
      <c r="H1456" s="454">
        <f t="shared" si="44"/>
        <v>0</v>
      </c>
      <c r="I1456" s="454">
        <f t="shared" si="45"/>
        <v>0</v>
      </c>
      <c r="J1456" s="322">
        <v>0.7</v>
      </c>
    </row>
    <row r="1457" hidden="1" spans="1:10">
      <c r="A1457" s="384">
        <f>SUBTOTAL(3,$B$7:B1457)</f>
        <v>23</v>
      </c>
      <c r="B1457" s="356" t="s">
        <v>2550</v>
      </c>
      <c r="C1457" s="356" t="s">
        <v>1350</v>
      </c>
      <c r="D1457" s="384" t="s">
        <v>518</v>
      </c>
      <c r="E1457" s="453"/>
      <c r="F1457" s="454">
        <v>0.55</v>
      </c>
      <c r="G1457" s="454">
        <v>0.55</v>
      </c>
      <c r="H1457" s="454">
        <f t="shared" si="44"/>
        <v>0</v>
      </c>
      <c r="I1457" s="454">
        <f t="shared" si="45"/>
        <v>0</v>
      </c>
      <c r="J1457" s="322">
        <v>0.7</v>
      </c>
    </row>
    <row r="1458" hidden="1" spans="1:10">
      <c r="A1458" s="384">
        <f>SUBTOTAL(3,$B$7:B1458)</f>
        <v>23</v>
      </c>
      <c r="B1458" s="356" t="s">
        <v>2551</v>
      </c>
      <c r="C1458" s="356" t="s">
        <v>1352</v>
      </c>
      <c r="D1458" s="384" t="s">
        <v>518</v>
      </c>
      <c r="E1458" s="453"/>
      <c r="F1458" s="454">
        <v>0.8</v>
      </c>
      <c r="G1458" s="454">
        <v>0.8</v>
      </c>
      <c r="H1458" s="454">
        <f t="shared" si="44"/>
        <v>0</v>
      </c>
      <c r="I1458" s="454">
        <f t="shared" si="45"/>
        <v>0</v>
      </c>
      <c r="J1458" s="322">
        <v>0.7</v>
      </c>
    </row>
    <row r="1459" hidden="1" spans="1:10">
      <c r="A1459" s="384">
        <f>SUBTOTAL(3,$B$7:B1459)</f>
        <v>23</v>
      </c>
      <c r="B1459" s="356" t="s">
        <v>2552</v>
      </c>
      <c r="C1459" s="356" t="s">
        <v>1354</v>
      </c>
      <c r="D1459" s="384" t="s">
        <v>418</v>
      </c>
      <c r="E1459" s="453"/>
      <c r="F1459" s="454">
        <v>0.75</v>
      </c>
      <c r="G1459" s="454">
        <v>0</v>
      </c>
      <c r="H1459" s="454">
        <f t="shared" si="44"/>
        <v>0</v>
      </c>
      <c r="I1459" s="454">
        <f t="shared" si="45"/>
        <v>0</v>
      </c>
      <c r="J1459" s="322">
        <v>0.3</v>
      </c>
    </row>
    <row r="1460" hidden="1" spans="1:10">
      <c r="A1460" s="384">
        <f>SUBTOTAL(3,$B$7:B1460)</f>
        <v>23</v>
      </c>
      <c r="B1460" s="356" t="s">
        <v>2553</v>
      </c>
      <c r="C1460" s="356" t="s">
        <v>1356</v>
      </c>
      <c r="D1460" s="384" t="s">
        <v>1357</v>
      </c>
      <c r="E1460" s="453"/>
      <c r="F1460" s="454">
        <v>0.09</v>
      </c>
      <c r="G1460" s="454">
        <v>0</v>
      </c>
      <c r="H1460" s="454">
        <f t="shared" si="44"/>
        <v>0</v>
      </c>
      <c r="I1460" s="454">
        <f t="shared" si="45"/>
        <v>0</v>
      </c>
      <c r="J1460" s="322">
        <v>0.3</v>
      </c>
    </row>
    <row r="1461" hidden="1" spans="1:10">
      <c r="A1461" s="384">
        <f>SUBTOTAL(3,$B$7:B1461)</f>
        <v>23</v>
      </c>
      <c r="B1461" s="356" t="s">
        <v>2554</v>
      </c>
      <c r="C1461" s="356" t="s">
        <v>1359</v>
      </c>
      <c r="D1461" s="384" t="s">
        <v>1357</v>
      </c>
      <c r="E1461" s="453"/>
      <c r="F1461" s="454">
        <v>0.1</v>
      </c>
      <c r="G1461" s="454">
        <v>0</v>
      </c>
      <c r="H1461" s="454">
        <f t="shared" si="44"/>
        <v>0</v>
      </c>
      <c r="I1461" s="454">
        <f t="shared" si="45"/>
        <v>0</v>
      </c>
      <c r="J1461" s="322">
        <v>0.3</v>
      </c>
    </row>
    <row r="1462" hidden="1" spans="1:10">
      <c r="A1462" s="384">
        <f>SUBTOTAL(3,$B$7:B1462)</f>
        <v>23</v>
      </c>
      <c r="B1462" s="356" t="s">
        <v>2555</v>
      </c>
      <c r="C1462" s="356" t="s">
        <v>1361</v>
      </c>
      <c r="D1462" s="384" t="s">
        <v>1357</v>
      </c>
      <c r="E1462" s="453"/>
      <c r="F1462" s="454">
        <v>0.08</v>
      </c>
      <c r="G1462" s="454">
        <v>0</v>
      </c>
      <c r="H1462" s="454">
        <f t="shared" si="44"/>
        <v>0</v>
      </c>
      <c r="I1462" s="454">
        <f t="shared" si="45"/>
        <v>0</v>
      </c>
      <c r="J1462" s="322">
        <v>0.3</v>
      </c>
    </row>
    <row r="1463" hidden="1" spans="1:10">
      <c r="A1463" s="384">
        <f>SUBTOTAL(3,$B$7:B1463)</f>
        <v>23</v>
      </c>
      <c r="B1463" s="356" t="s">
        <v>2556</v>
      </c>
      <c r="C1463" s="356" t="s">
        <v>1363</v>
      </c>
      <c r="D1463" s="384" t="s">
        <v>1357</v>
      </c>
      <c r="E1463" s="453"/>
      <c r="F1463" s="454">
        <v>0.15</v>
      </c>
      <c r="G1463" s="454">
        <v>0</v>
      </c>
      <c r="H1463" s="454">
        <f t="shared" ref="H1463:H1526" si="46">E1463*F1463*J1463</f>
        <v>0</v>
      </c>
      <c r="I1463" s="454">
        <f t="shared" ref="I1463:I1526" si="47">E1463*G1463*J1463</f>
        <v>0</v>
      </c>
      <c r="J1463" s="322">
        <v>0.3</v>
      </c>
    </row>
    <row r="1464" hidden="1" spans="1:10">
      <c r="A1464" s="384">
        <f>SUBTOTAL(3,$B$7:B1464)</f>
        <v>23</v>
      </c>
      <c r="B1464" s="356" t="s">
        <v>2557</v>
      </c>
      <c r="C1464" s="356" t="s">
        <v>1365</v>
      </c>
      <c r="D1464" s="384" t="s">
        <v>1357</v>
      </c>
      <c r="E1464" s="453"/>
      <c r="F1464" s="454">
        <v>0.05</v>
      </c>
      <c r="G1464" s="454">
        <v>0</v>
      </c>
      <c r="H1464" s="454">
        <f t="shared" si="46"/>
        <v>0</v>
      </c>
      <c r="I1464" s="454">
        <f t="shared" si="47"/>
        <v>0</v>
      </c>
      <c r="J1464" s="322">
        <v>0.3</v>
      </c>
    </row>
    <row r="1465" hidden="1" spans="1:10">
      <c r="A1465" s="384">
        <f>SUBTOTAL(3,$B$7:B1465)</f>
        <v>23</v>
      </c>
      <c r="B1465" s="356" t="s">
        <v>2558</v>
      </c>
      <c r="C1465" s="356" t="s">
        <v>1367</v>
      </c>
      <c r="D1465" s="384" t="s">
        <v>568</v>
      </c>
      <c r="E1465" s="453"/>
      <c r="F1465" s="454">
        <v>0.5</v>
      </c>
      <c r="G1465" s="454">
        <v>0</v>
      </c>
      <c r="H1465" s="454">
        <f t="shared" si="46"/>
        <v>0</v>
      </c>
      <c r="I1465" s="454">
        <f t="shared" si="47"/>
        <v>0</v>
      </c>
      <c r="J1465" s="322">
        <v>0.3</v>
      </c>
    </row>
    <row r="1466" hidden="1" spans="1:10">
      <c r="A1466" s="384">
        <f>SUBTOTAL(3,$B$7:B1466)</f>
        <v>23</v>
      </c>
      <c r="B1466" s="356" t="s">
        <v>2559</v>
      </c>
      <c r="C1466" s="356" t="s">
        <v>1369</v>
      </c>
      <c r="D1466" s="384" t="s">
        <v>568</v>
      </c>
      <c r="E1466" s="453"/>
      <c r="F1466" s="454">
        <v>1.5</v>
      </c>
      <c r="G1466" s="454">
        <v>0</v>
      </c>
      <c r="H1466" s="454">
        <f t="shared" si="46"/>
        <v>0</v>
      </c>
      <c r="I1466" s="454">
        <f t="shared" si="47"/>
        <v>0</v>
      </c>
      <c r="J1466" s="322">
        <v>0.3</v>
      </c>
    </row>
    <row r="1467" hidden="1" spans="1:10">
      <c r="A1467" s="384">
        <f>SUBTOTAL(3,$B$7:B1467)</f>
        <v>23</v>
      </c>
      <c r="B1467" s="356" t="s">
        <v>2560</v>
      </c>
      <c r="C1467" s="356" t="s">
        <v>1371</v>
      </c>
      <c r="D1467" s="384" t="s">
        <v>568</v>
      </c>
      <c r="E1467" s="453"/>
      <c r="F1467" s="454">
        <v>2.49</v>
      </c>
      <c r="G1467" s="454">
        <v>0</v>
      </c>
      <c r="H1467" s="454">
        <f t="shared" si="46"/>
        <v>0</v>
      </c>
      <c r="I1467" s="454">
        <f t="shared" si="47"/>
        <v>0</v>
      </c>
      <c r="J1467" s="322">
        <v>0.3</v>
      </c>
    </row>
    <row r="1468" hidden="1" spans="1:10">
      <c r="A1468" s="384">
        <f>SUBTOTAL(3,$B$7:B1468)</f>
        <v>23</v>
      </c>
      <c r="B1468" s="356" t="s">
        <v>2561</v>
      </c>
      <c r="C1468" s="356" t="s">
        <v>1373</v>
      </c>
      <c r="D1468" s="384" t="s">
        <v>568</v>
      </c>
      <c r="E1468" s="453"/>
      <c r="F1468" s="454">
        <v>3.42</v>
      </c>
      <c r="G1468" s="454">
        <v>0</v>
      </c>
      <c r="H1468" s="454">
        <f t="shared" si="46"/>
        <v>0</v>
      </c>
      <c r="I1468" s="454">
        <f t="shared" si="47"/>
        <v>0</v>
      </c>
      <c r="J1468" s="322">
        <v>0.3</v>
      </c>
    </row>
    <row r="1469" hidden="1" spans="1:10">
      <c r="A1469" s="384">
        <f>SUBTOTAL(3,$B$7:B1469)</f>
        <v>23</v>
      </c>
      <c r="B1469" s="356" t="s">
        <v>2562</v>
      </c>
      <c r="C1469" s="356" t="s">
        <v>1375</v>
      </c>
      <c r="D1469" s="384" t="s">
        <v>568</v>
      </c>
      <c r="E1469" s="453"/>
      <c r="F1469" s="454">
        <v>4.29</v>
      </c>
      <c r="G1469" s="454">
        <v>0</v>
      </c>
      <c r="H1469" s="454">
        <f t="shared" si="46"/>
        <v>0</v>
      </c>
      <c r="I1469" s="454">
        <f t="shared" si="47"/>
        <v>0</v>
      </c>
      <c r="J1469" s="322">
        <v>0.3</v>
      </c>
    </row>
    <row r="1470" hidden="1" spans="1:10">
      <c r="A1470" s="384">
        <f>SUBTOTAL(3,$B$7:B1470)</f>
        <v>23</v>
      </c>
      <c r="B1470" s="356" t="s">
        <v>2563</v>
      </c>
      <c r="C1470" s="356" t="s">
        <v>1377</v>
      </c>
      <c r="D1470" s="384" t="s">
        <v>568</v>
      </c>
      <c r="E1470" s="453"/>
      <c r="F1470" s="454">
        <v>5.1</v>
      </c>
      <c r="G1470" s="454">
        <v>0</v>
      </c>
      <c r="H1470" s="454">
        <f t="shared" si="46"/>
        <v>0</v>
      </c>
      <c r="I1470" s="454">
        <f t="shared" si="47"/>
        <v>0</v>
      </c>
      <c r="J1470" s="322">
        <v>0.3</v>
      </c>
    </row>
    <row r="1471" hidden="1" spans="1:10">
      <c r="A1471" s="384">
        <f>SUBTOTAL(3,$B$7:B1471)</f>
        <v>23</v>
      </c>
      <c r="B1471" s="356" t="s">
        <v>2564</v>
      </c>
      <c r="C1471" s="356" t="s">
        <v>1379</v>
      </c>
      <c r="D1471" s="384" t="s">
        <v>568</v>
      </c>
      <c r="E1471" s="453"/>
      <c r="F1471" s="454">
        <v>5.9</v>
      </c>
      <c r="G1471" s="454">
        <v>0</v>
      </c>
      <c r="H1471" s="454">
        <f t="shared" si="46"/>
        <v>0</v>
      </c>
      <c r="I1471" s="454">
        <f t="shared" si="47"/>
        <v>0</v>
      </c>
      <c r="J1471" s="322">
        <v>0.3</v>
      </c>
    </row>
    <row r="1472" hidden="1" spans="1:10">
      <c r="A1472" s="384">
        <f>SUBTOTAL(3,$B$7:B1472)</f>
        <v>23</v>
      </c>
      <c r="B1472" s="356" t="s">
        <v>2565</v>
      </c>
      <c r="C1472" s="356" t="s">
        <v>1381</v>
      </c>
      <c r="D1472" s="384" t="s">
        <v>568</v>
      </c>
      <c r="E1472" s="453"/>
      <c r="F1472" s="454">
        <v>6.54</v>
      </c>
      <c r="G1472" s="454">
        <v>0</v>
      </c>
      <c r="H1472" s="454">
        <f t="shared" si="46"/>
        <v>0</v>
      </c>
      <c r="I1472" s="454">
        <f t="shared" si="47"/>
        <v>0</v>
      </c>
      <c r="J1472" s="322">
        <v>0.3</v>
      </c>
    </row>
    <row r="1473" hidden="1" spans="1:10">
      <c r="A1473" s="384">
        <f>SUBTOTAL(3,$B$7:B1473)</f>
        <v>23</v>
      </c>
      <c r="B1473" s="356" t="s">
        <v>2566</v>
      </c>
      <c r="C1473" s="356" t="s">
        <v>1383</v>
      </c>
      <c r="D1473" s="384" t="s">
        <v>568</v>
      </c>
      <c r="E1473" s="453"/>
      <c r="F1473" s="454">
        <v>7.17</v>
      </c>
      <c r="G1473" s="454">
        <v>0</v>
      </c>
      <c r="H1473" s="454">
        <f t="shared" si="46"/>
        <v>0</v>
      </c>
      <c r="I1473" s="454">
        <f t="shared" si="47"/>
        <v>0</v>
      </c>
      <c r="J1473" s="322">
        <v>0.3</v>
      </c>
    </row>
    <row r="1474" hidden="1" spans="1:10">
      <c r="A1474" s="384">
        <f>SUBTOTAL(3,$B$7:B1474)</f>
        <v>23</v>
      </c>
      <c r="B1474" s="356" t="s">
        <v>2567</v>
      </c>
      <c r="C1474" s="356" t="s">
        <v>1385</v>
      </c>
      <c r="D1474" s="384" t="s">
        <v>568</v>
      </c>
      <c r="E1474" s="453"/>
      <c r="F1474" s="454">
        <v>7.74</v>
      </c>
      <c r="G1474" s="454">
        <v>0</v>
      </c>
      <c r="H1474" s="454">
        <f t="shared" si="46"/>
        <v>0</v>
      </c>
      <c r="I1474" s="454">
        <f t="shared" si="47"/>
        <v>0</v>
      </c>
      <c r="J1474" s="322">
        <v>0.3</v>
      </c>
    </row>
    <row r="1475" hidden="1" spans="1:10">
      <c r="A1475" s="384">
        <f>SUBTOTAL(3,$B$7:B1475)</f>
        <v>23</v>
      </c>
      <c r="B1475" s="356" t="s">
        <v>2568</v>
      </c>
      <c r="C1475" s="356" t="s">
        <v>1387</v>
      </c>
      <c r="D1475" s="384" t="s">
        <v>568</v>
      </c>
      <c r="E1475" s="453"/>
      <c r="F1475" s="454">
        <v>7.8</v>
      </c>
      <c r="G1475" s="454">
        <v>0</v>
      </c>
      <c r="H1475" s="454">
        <f t="shared" si="46"/>
        <v>0</v>
      </c>
      <c r="I1475" s="454">
        <f t="shared" si="47"/>
        <v>0</v>
      </c>
      <c r="J1475" s="322">
        <v>0.3</v>
      </c>
    </row>
    <row r="1476" hidden="1" spans="1:10">
      <c r="A1476" s="384">
        <f>SUBTOTAL(3,$B$7:B1476)</f>
        <v>23</v>
      </c>
      <c r="B1476" s="356" t="s">
        <v>2569</v>
      </c>
      <c r="C1476" s="356" t="s">
        <v>1389</v>
      </c>
      <c r="D1476" s="384" t="s">
        <v>568</v>
      </c>
      <c r="E1476" s="453"/>
      <c r="F1476" s="454">
        <v>8.1</v>
      </c>
      <c r="G1476" s="454">
        <v>0</v>
      </c>
      <c r="H1476" s="454">
        <f t="shared" si="46"/>
        <v>0</v>
      </c>
      <c r="I1476" s="454">
        <f t="shared" si="47"/>
        <v>0</v>
      </c>
      <c r="J1476" s="322">
        <v>0.3</v>
      </c>
    </row>
    <row r="1477" hidden="1" spans="1:10">
      <c r="A1477" s="384">
        <f>SUBTOTAL(3,$B$7:B1477)</f>
        <v>23</v>
      </c>
      <c r="B1477" s="356" t="s">
        <v>2570</v>
      </c>
      <c r="C1477" s="356" t="s">
        <v>1391</v>
      </c>
      <c r="D1477" s="384" t="s">
        <v>568</v>
      </c>
      <c r="E1477" s="453"/>
      <c r="F1477" s="454">
        <v>8.91</v>
      </c>
      <c r="G1477" s="454">
        <v>0</v>
      </c>
      <c r="H1477" s="454">
        <f t="shared" si="46"/>
        <v>0</v>
      </c>
      <c r="I1477" s="454">
        <f t="shared" si="47"/>
        <v>0</v>
      </c>
      <c r="J1477" s="322">
        <v>0.3</v>
      </c>
    </row>
    <row r="1478" hidden="1" spans="1:10">
      <c r="A1478" s="384">
        <f>SUBTOTAL(3,$B$7:B1478)</f>
        <v>23</v>
      </c>
      <c r="B1478" s="356" t="s">
        <v>2571</v>
      </c>
      <c r="C1478" s="356" t="s">
        <v>1393</v>
      </c>
      <c r="D1478" s="384" t="s">
        <v>568</v>
      </c>
      <c r="E1478" s="453"/>
      <c r="F1478" s="454">
        <v>9.6</v>
      </c>
      <c r="G1478" s="454">
        <v>0</v>
      </c>
      <c r="H1478" s="454">
        <f t="shared" si="46"/>
        <v>0</v>
      </c>
      <c r="I1478" s="454">
        <f t="shared" si="47"/>
        <v>0</v>
      </c>
      <c r="J1478" s="322">
        <v>0.3</v>
      </c>
    </row>
    <row r="1479" hidden="1" spans="1:10">
      <c r="A1479" s="384">
        <f>SUBTOTAL(3,$B$7:B1479)</f>
        <v>23</v>
      </c>
      <c r="B1479" s="356" t="s">
        <v>2572</v>
      </c>
      <c r="C1479" s="356" t="s">
        <v>1395</v>
      </c>
      <c r="D1479" s="384" t="s">
        <v>568</v>
      </c>
      <c r="E1479" s="453"/>
      <c r="F1479" s="454">
        <v>10.17</v>
      </c>
      <c r="G1479" s="454">
        <v>0</v>
      </c>
      <c r="H1479" s="454">
        <f t="shared" si="46"/>
        <v>0</v>
      </c>
      <c r="I1479" s="454">
        <f t="shared" si="47"/>
        <v>0</v>
      </c>
      <c r="J1479" s="322">
        <v>0.3</v>
      </c>
    </row>
    <row r="1480" hidden="1" spans="1:10">
      <c r="A1480" s="384">
        <f>SUBTOTAL(3,$B$7:B1480)</f>
        <v>23</v>
      </c>
      <c r="B1480" s="356" t="s">
        <v>2573</v>
      </c>
      <c r="C1480" s="356" t="s">
        <v>1397</v>
      </c>
      <c r="D1480" s="384" t="s">
        <v>568</v>
      </c>
      <c r="E1480" s="453"/>
      <c r="F1480" s="454">
        <v>1.97</v>
      </c>
      <c r="G1480" s="454">
        <v>0</v>
      </c>
      <c r="H1480" s="454">
        <f t="shared" si="46"/>
        <v>0</v>
      </c>
      <c r="I1480" s="454">
        <f t="shared" si="47"/>
        <v>0</v>
      </c>
      <c r="J1480" s="322">
        <v>0.3</v>
      </c>
    </row>
    <row r="1481" hidden="1" spans="1:10">
      <c r="A1481" s="384">
        <f>SUBTOTAL(3,$B$7:B1481)</f>
        <v>23</v>
      </c>
      <c r="B1481" s="356" t="s">
        <v>2574</v>
      </c>
      <c r="C1481" s="356" t="s">
        <v>1399</v>
      </c>
      <c r="D1481" s="384" t="s">
        <v>568</v>
      </c>
      <c r="E1481" s="453"/>
      <c r="F1481" s="454">
        <v>2.55</v>
      </c>
      <c r="G1481" s="454">
        <v>0</v>
      </c>
      <c r="H1481" s="454">
        <f t="shared" si="46"/>
        <v>0</v>
      </c>
      <c r="I1481" s="454">
        <f t="shared" si="47"/>
        <v>0</v>
      </c>
      <c r="J1481" s="322">
        <v>0.3</v>
      </c>
    </row>
    <row r="1482" hidden="1" spans="1:10">
      <c r="A1482" s="384">
        <f>SUBTOTAL(3,$B$7:B1482)</f>
        <v>23</v>
      </c>
      <c r="B1482" s="356" t="s">
        <v>2575</v>
      </c>
      <c r="C1482" s="356" t="s">
        <v>1401</v>
      </c>
      <c r="D1482" s="384" t="s">
        <v>568</v>
      </c>
      <c r="E1482" s="453"/>
      <c r="F1482" s="454">
        <v>3.05</v>
      </c>
      <c r="G1482" s="454">
        <v>0</v>
      </c>
      <c r="H1482" s="454">
        <f t="shared" si="46"/>
        <v>0</v>
      </c>
      <c r="I1482" s="454">
        <f t="shared" si="47"/>
        <v>0</v>
      </c>
      <c r="J1482" s="322">
        <v>0.3</v>
      </c>
    </row>
    <row r="1483" hidden="1" spans="1:10">
      <c r="A1483" s="384">
        <f>SUBTOTAL(3,$B$7:B1483)</f>
        <v>23</v>
      </c>
      <c r="B1483" s="356" t="s">
        <v>2576</v>
      </c>
      <c r="C1483" s="356" t="s">
        <v>1403</v>
      </c>
      <c r="D1483" s="384" t="s">
        <v>568</v>
      </c>
      <c r="E1483" s="453"/>
      <c r="F1483" s="454">
        <v>3.14</v>
      </c>
      <c r="G1483" s="454">
        <v>0</v>
      </c>
      <c r="H1483" s="454">
        <f t="shared" si="46"/>
        <v>0</v>
      </c>
      <c r="I1483" s="454">
        <f t="shared" si="47"/>
        <v>0</v>
      </c>
      <c r="J1483" s="322">
        <v>0.3</v>
      </c>
    </row>
    <row r="1484" hidden="1" spans="1:10">
      <c r="A1484" s="384">
        <f>SUBTOTAL(3,$B$7:B1484)</f>
        <v>23</v>
      </c>
      <c r="B1484" s="356" t="s">
        <v>2577</v>
      </c>
      <c r="C1484" s="356" t="s">
        <v>1405</v>
      </c>
      <c r="D1484" s="384" t="s">
        <v>568</v>
      </c>
      <c r="E1484" s="453"/>
      <c r="F1484" s="454">
        <v>3.24</v>
      </c>
      <c r="G1484" s="454">
        <v>0</v>
      </c>
      <c r="H1484" s="454">
        <f t="shared" si="46"/>
        <v>0</v>
      </c>
      <c r="I1484" s="454">
        <f t="shared" si="47"/>
        <v>0</v>
      </c>
      <c r="J1484" s="322">
        <v>0.3</v>
      </c>
    </row>
    <row r="1485" hidden="1" spans="1:10">
      <c r="A1485" s="384">
        <f>SUBTOTAL(3,$B$7:B1485)</f>
        <v>23</v>
      </c>
      <c r="B1485" s="356" t="s">
        <v>2578</v>
      </c>
      <c r="C1485" s="356" t="s">
        <v>1407</v>
      </c>
      <c r="D1485" s="384" t="s">
        <v>568</v>
      </c>
      <c r="E1485" s="453"/>
      <c r="F1485" s="454">
        <v>3.48</v>
      </c>
      <c r="G1485" s="454">
        <v>0</v>
      </c>
      <c r="H1485" s="454">
        <f t="shared" si="46"/>
        <v>0</v>
      </c>
      <c r="I1485" s="454">
        <f t="shared" si="47"/>
        <v>0</v>
      </c>
      <c r="J1485" s="322">
        <v>0.3</v>
      </c>
    </row>
    <row r="1486" hidden="1" spans="1:10">
      <c r="A1486" s="384">
        <f>SUBTOTAL(3,$B$7:B1486)</f>
        <v>23</v>
      </c>
      <c r="B1486" s="356" t="s">
        <v>2579</v>
      </c>
      <c r="C1486" s="356" t="s">
        <v>1409</v>
      </c>
      <c r="D1486" s="384" t="s">
        <v>568</v>
      </c>
      <c r="E1486" s="453"/>
      <c r="F1486" s="454">
        <v>4.06</v>
      </c>
      <c r="G1486" s="454">
        <v>0</v>
      </c>
      <c r="H1486" s="454">
        <f t="shared" si="46"/>
        <v>0</v>
      </c>
      <c r="I1486" s="454">
        <f t="shared" si="47"/>
        <v>0</v>
      </c>
      <c r="J1486" s="322">
        <v>0.3</v>
      </c>
    </row>
    <row r="1487" hidden="1" spans="1:10">
      <c r="A1487" s="384">
        <f>SUBTOTAL(3,$B$7:B1487)</f>
        <v>23</v>
      </c>
      <c r="B1487" s="356" t="s">
        <v>2580</v>
      </c>
      <c r="C1487" s="356" t="s">
        <v>1411</v>
      </c>
      <c r="D1487" s="384" t="s">
        <v>568</v>
      </c>
      <c r="E1487" s="453"/>
      <c r="F1487" s="454">
        <v>4.44</v>
      </c>
      <c r="G1487" s="454">
        <v>0</v>
      </c>
      <c r="H1487" s="454">
        <f t="shared" si="46"/>
        <v>0</v>
      </c>
      <c r="I1487" s="454">
        <f t="shared" si="47"/>
        <v>0</v>
      </c>
      <c r="J1487" s="322">
        <v>0.3</v>
      </c>
    </row>
    <row r="1488" hidden="1" spans="1:10">
      <c r="A1488" s="384">
        <f>SUBTOTAL(3,$B$7:B1488)</f>
        <v>23</v>
      </c>
      <c r="B1488" s="356" t="s">
        <v>2581</v>
      </c>
      <c r="C1488" s="356" t="s">
        <v>1413</v>
      </c>
      <c r="D1488" s="384" t="s">
        <v>568</v>
      </c>
      <c r="E1488" s="453"/>
      <c r="F1488" s="454">
        <v>4.64</v>
      </c>
      <c r="G1488" s="454">
        <v>0</v>
      </c>
      <c r="H1488" s="454">
        <f t="shared" si="46"/>
        <v>0</v>
      </c>
      <c r="I1488" s="454">
        <f t="shared" si="47"/>
        <v>0</v>
      </c>
      <c r="J1488" s="322">
        <v>0.3</v>
      </c>
    </row>
    <row r="1489" hidden="1" spans="1:10">
      <c r="A1489" s="384">
        <f>SUBTOTAL(3,$B$7:B1489)</f>
        <v>23</v>
      </c>
      <c r="B1489" s="356" t="s">
        <v>2582</v>
      </c>
      <c r="C1489" s="356" t="s">
        <v>1415</v>
      </c>
      <c r="D1489" s="384" t="s">
        <v>568</v>
      </c>
      <c r="E1489" s="453"/>
      <c r="F1489" s="454">
        <v>1.29</v>
      </c>
      <c r="G1489" s="454">
        <v>0</v>
      </c>
      <c r="H1489" s="454">
        <f t="shared" si="46"/>
        <v>0</v>
      </c>
      <c r="I1489" s="454">
        <f t="shared" si="47"/>
        <v>0</v>
      </c>
      <c r="J1489" s="322">
        <v>0.3</v>
      </c>
    </row>
    <row r="1490" hidden="1" spans="1:10">
      <c r="A1490" s="384">
        <f>SUBTOTAL(3,$B$7:B1490)</f>
        <v>23</v>
      </c>
      <c r="B1490" s="356" t="s">
        <v>2583</v>
      </c>
      <c r="C1490" s="356" t="s">
        <v>1417</v>
      </c>
      <c r="D1490" s="384" t="s">
        <v>568</v>
      </c>
      <c r="E1490" s="453"/>
      <c r="F1490" s="454">
        <v>1.58</v>
      </c>
      <c r="G1490" s="454">
        <v>0</v>
      </c>
      <c r="H1490" s="454">
        <f t="shared" si="46"/>
        <v>0</v>
      </c>
      <c r="I1490" s="454">
        <f t="shared" si="47"/>
        <v>0</v>
      </c>
      <c r="J1490" s="322">
        <v>0.3</v>
      </c>
    </row>
    <row r="1491" hidden="1" spans="1:10">
      <c r="A1491" s="384">
        <f>SUBTOTAL(3,$B$7:B1491)</f>
        <v>23</v>
      </c>
      <c r="B1491" s="356" t="s">
        <v>2584</v>
      </c>
      <c r="C1491" s="356" t="s">
        <v>1419</v>
      </c>
      <c r="D1491" s="384" t="s">
        <v>568</v>
      </c>
      <c r="E1491" s="453"/>
      <c r="F1491" s="454">
        <v>1.83</v>
      </c>
      <c r="G1491" s="454">
        <v>0</v>
      </c>
      <c r="H1491" s="454">
        <f t="shared" si="46"/>
        <v>0</v>
      </c>
      <c r="I1491" s="454">
        <f t="shared" si="47"/>
        <v>0</v>
      </c>
      <c r="J1491" s="322">
        <v>0.3</v>
      </c>
    </row>
    <row r="1492" hidden="1" spans="1:10">
      <c r="A1492" s="384">
        <f>SUBTOTAL(3,$B$7:B1492)</f>
        <v>23</v>
      </c>
      <c r="B1492" s="356" t="s">
        <v>2585</v>
      </c>
      <c r="C1492" s="356" t="s">
        <v>1421</v>
      </c>
      <c r="D1492" s="384" t="s">
        <v>568</v>
      </c>
      <c r="E1492" s="453"/>
      <c r="F1492" s="454">
        <v>1.9</v>
      </c>
      <c r="G1492" s="454">
        <v>0</v>
      </c>
      <c r="H1492" s="454">
        <f t="shared" si="46"/>
        <v>0</v>
      </c>
      <c r="I1492" s="454">
        <f t="shared" si="47"/>
        <v>0</v>
      </c>
      <c r="J1492" s="322">
        <v>0.3</v>
      </c>
    </row>
    <row r="1493" hidden="1" spans="1:10">
      <c r="A1493" s="384">
        <f>SUBTOTAL(3,$B$7:B1493)</f>
        <v>23</v>
      </c>
      <c r="B1493" s="356" t="s">
        <v>2586</v>
      </c>
      <c r="C1493" s="356" t="s">
        <v>1423</v>
      </c>
      <c r="D1493" s="384" t="s">
        <v>568</v>
      </c>
      <c r="E1493" s="453"/>
      <c r="F1493" s="454">
        <v>1.95</v>
      </c>
      <c r="G1493" s="454">
        <v>0</v>
      </c>
      <c r="H1493" s="454">
        <f t="shared" si="46"/>
        <v>0</v>
      </c>
      <c r="I1493" s="454">
        <f t="shared" si="47"/>
        <v>0</v>
      </c>
      <c r="J1493" s="322">
        <v>0.3</v>
      </c>
    </row>
    <row r="1494" hidden="1" spans="1:10">
      <c r="A1494" s="384">
        <f>SUBTOTAL(3,$B$7:B1494)</f>
        <v>23</v>
      </c>
      <c r="B1494" s="356" t="s">
        <v>2587</v>
      </c>
      <c r="C1494" s="356" t="s">
        <v>1425</v>
      </c>
      <c r="D1494" s="384" t="s">
        <v>568</v>
      </c>
      <c r="E1494" s="453"/>
      <c r="F1494" s="454">
        <v>2.15</v>
      </c>
      <c r="G1494" s="454">
        <v>0</v>
      </c>
      <c r="H1494" s="454">
        <f t="shared" si="46"/>
        <v>0</v>
      </c>
      <c r="I1494" s="454">
        <f t="shared" si="47"/>
        <v>0</v>
      </c>
      <c r="J1494" s="322">
        <v>0.3</v>
      </c>
    </row>
    <row r="1495" hidden="1" spans="1:10">
      <c r="A1495" s="384">
        <f>SUBTOTAL(3,$B$7:B1495)</f>
        <v>23</v>
      </c>
      <c r="B1495" s="356" t="s">
        <v>2588</v>
      </c>
      <c r="C1495" s="356" t="s">
        <v>1427</v>
      </c>
      <c r="D1495" s="384" t="s">
        <v>568</v>
      </c>
      <c r="E1495" s="453"/>
      <c r="F1495" s="454">
        <v>2.57</v>
      </c>
      <c r="G1495" s="454">
        <v>0</v>
      </c>
      <c r="H1495" s="454">
        <f t="shared" si="46"/>
        <v>0</v>
      </c>
      <c r="I1495" s="454">
        <f t="shared" si="47"/>
        <v>0</v>
      </c>
      <c r="J1495" s="322">
        <v>0.3</v>
      </c>
    </row>
    <row r="1496" hidden="1" spans="1:10">
      <c r="A1496" s="384">
        <f>SUBTOTAL(3,$B$7:B1496)</f>
        <v>23</v>
      </c>
      <c r="B1496" s="356" t="s">
        <v>2589</v>
      </c>
      <c r="C1496" s="356" t="s">
        <v>1429</v>
      </c>
      <c r="D1496" s="384" t="s">
        <v>568</v>
      </c>
      <c r="E1496" s="453"/>
      <c r="F1496" s="454">
        <v>2.94</v>
      </c>
      <c r="G1496" s="454">
        <v>0</v>
      </c>
      <c r="H1496" s="454">
        <f t="shared" si="46"/>
        <v>0</v>
      </c>
      <c r="I1496" s="454">
        <f t="shared" si="47"/>
        <v>0</v>
      </c>
      <c r="J1496" s="322">
        <v>0.3</v>
      </c>
    </row>
    <row r="1497" hidden="1" spans="1:10">
      <c r="A1497" s="384">
        <f>SUBTOTAL(3,$B$7:B1497)</f>
        <v>23</v>
      </c>
      <c r="B1497" s="356" t="s">
        <v>2590</v>
      </c>
      <c r="C1497" s="356" t="s">
        <v>1431</v>
      </c>
      <c r="D1497" s="384" t="s">
        <v>568</v>
      </c>
      <c r="E1497" s="453"/>
      <c r="F1497" s="454">
        <v>3.27</v>
      </c>
      <c r="G1497" s="454">
        <v>0</v>
      </c>
      <c r="H1497" s="454">
        <f t="shared" si="46"/>
        <v>0</v>
      </c>
      <c r="I1497" s="454">
        <f t="shared" si="47"/>
        <v>0</v>
      </c>
      <c r="J1497" s="322">
        <v>0.3</v>
      </c>
    </row>
    <row r="1498" hidden="1" spans="1:10">
      <c r="A1498" s="384">
        <f>SUBTOTAL(3,$B$7:B1498)</f>
        <v>23</v>
      </c>
      <c r="B1498" s="356" t="s">
        <v>2591</v>
      </c>
      <c r="C1498" s="356" t="s">
        <v>1433</v>
      </c>
      <c r="D1498" s="384" t="s">
        <v>568</v>
      </c>
      <c r="E1498" s="453"/>
      <c r="F1498" s="454">
        <v>3.96</v>
      </c>
      <c r="G1498" s="454">
        <v>0</v>
      </c>
      <c r="H1498" s="454">
        <f t="shared" si="46"/>
        <v>0</v>
      </c>
      <c r="I1498" s="454">
        <f t="shared" si="47"/>
        <v>0</v>
      </c>
      <c r="J1498" s="322">
        <v>0.3</v>
      </c>
    </row>
    <row r="1499" hidden="1" spans="1:10">
      <c r="A1499" s="384">
        <f>SUBTOTAL(3,$B$7:B1499)</f>
        <v>23</v>
      </c>
      <c r="B1499" s="356" t="s">
        <v>2592</v>
      </c>
      <c r="C1499" s="356" t="s">
        <v>1435</v>
      </c>
      <c r="D1499" s="384" t="s">
        <v>568</v>
      </c>
      <c r="E1499" s="453"/>
      <c r="F1499" s="454">
        <v>4.56</v>
      </c>
      <c r="G1499" s="454">
        <v>0</v>
      </c>
      <c r="H1499" s="454">
        <f t="shared" si="46"/>
        <v>0</v>
      </c>
      <c r="I1499" s="454">
        <f t="shared" si="47"/>
        <v>0</v>
      </c>
      <c r="J1499" s="322">
        <v>0.3</v>
      </c>
    </row>
    <row r="1500" hidden="1" spans="1:10">
      <c r="A1500" s="384">
        <f>SUBTOTAL(3,$B$7:B1500)</f>
        <v>23</v>
      </c>
      <c r="B1500" s="356" t="s">
        <v>2593</v>
      </c>
      <c r="C1500" s="356" t="s">
        <v>1437</v>
      </c>
      <c r="D1500" s="384" t="s">
        <v>568</v>
      </c>
      <c r="E1500" s="453"/>
      <c r="F1500" s="454">
        <v>5.07</v>
      </c>
      <c r="G1500" s="454">
        <v>0</v>
      </c>
      <c r="H1500" s="454">
        <f t="shared" si="46"/>
        <v>0</v>
      </c>
      <c r="I1500" s="454">
        <f t="shared" si="47"/>
        <v>0</v>
      </c>
      <c r="J1500" s="322">
        <v>0.3</v>
      </c>
    </row>
    <row r="1501" hidden="1" spans="1:10">
      <c r="A1501" s="384">
        <f>SUBTOTAL(3,$B$7:B1501)</f>
        <v>23</v>
      </c>
      <c r="B1501" s="356" t="s">
        <v>2594</v>
      </c>
      <c r="C1501" s="356" t="s">
        <v>1439</v>
      </c>
      <c r="D1501" s="384" t="s">
        <v>1440</v>
      </c>
      <c r="E1501" s="453"/>
      <c r="F1501" s="454">
        <v>2.21</v>
      </c>
      <c r="G1501" s="454">
        <v>0</v>
      </c>
      <c r="H1501" s="454">
        <f t="shared" si="46"/>
        <v>0</v>
      </c>
      <c r="I1501" s="454">
        <f t="shared" si="47"/>
        <v>0</v>
      </c>
      <c r="J1501" s="322">
        <v>0.3</v>
      </c>
    </row>
    <row r="1502" hidden="1" spans="1:10">
      <c r="A1502" s="384">
        <f>SUBTOTAL(3,$B$7:B1502)</f>
        <v>23</v>
      </c>
      <c r="B1502" s="356" t="s">
        <v>2595</v>
      </c>
      <c r="C1502" s="356" t="s">
        <v>1442</v>
      </c>
      <c r="D1502" s="384" t="s">
        <v>1440</v>
      </c>
      <c r="E1502" s="453"/>
      <c r="F1502" s="454">
        <v>3.1</v>
      </c>
      <c r="G1502" s="454">
        <v>0</v>
      </c>
      <c r="H1502" s="454">
        <f t="shared" si="46"/>
        <v>0</v>
      </c>
      <c r="I1502" s="454">
        <f t="shared" si="47"/>
        <v>0</v>
      </c>
      <c r="J1502" s="322">
        <v>0.3</v>
      </c>
    </row>
    <row r="1503" hidden="1" spans="1:10">
      <c r="A1503" s="384">
        <f>SUBTOTAL(3,$B$7:B1503)</f>
        <v>23</v>
      </c>
      <c r="B1503" s="356" t="s">
        <v>2596</v>
      </c>
      <c r="C1503" s="356" t="s">
        <v>1444</v>
      </c>
      <c r="D1503" s="384" t="s">
        <v>1440</v>
      </c>
      <c r="E1503" s="453"/>
      <c r="F1503" s="454">
        <v>4.39</v>
      </c>
      <c r="G1503" s="454">
        <v>0</v>
      </c>
      <c r="H1503" s="454">
        <f t="shared" si="46"/>
        <v>0</v>
      </c>
      <c r="I1503" s="454">
        <f t="shared" si="47"/>
        <v>0</v>
      </c>
      <c r="J1503" s="322">
        <v>0.3</v>
      </c>
    </row>
    <row r="1504" hidden="1" spans="1:10">
      <c r="A1504" s="384">
        <f>SUBTOTAL(3,$B$7:B1504)</f>
        <v>23</v>
      </c>
      <c r="B1504" s="356" t="s">
        <v>2597</v>
      </c>
      <c r="C1504" s="356" t="s">
        <v>1446</v>
      </c>
      <c r="D1504" s="384" t="s">
        <v>1440</v>
      </c>
      <c r="E1504" s="453"/>
      <c r="F1504" s="454">
        <v>5.47</v>
      </c>
      <c r="G1504" s="454">
        <v>0</v>
      </c>
      <c r="H1504" s="454">
        <f t="shared" si="46"/>
        <v>0</v>
      </c>
      <c r="I1504" s="454">
        <f t="shared" si="47"/>
        <v>0</v>
      </c>
      <c r="J1504" s="322">
        <v>0.3</v>
      </c>
    </row>
    <row r="1505" hidden="1" spans="1:10">
      <c r="A1505" s="384">
        <f>SUBTOTAL(3,$B$7:B1505)</f>
        <v>23</v>
      </c>
      <c r="B1505" s="356" t="s">
        <v>2598</v>
      </c>
      <c r="C1505" s="356" t="s">
        <v>1448</v>
      </c>
      <c r="D1505" s="384" t="s">
        <v>1440</v>
      </c>
      <c r="E1505" s="453"/>
      <c r="F1505" s="454">
        <v>6.48</v>
      </c>
      <c r="G1505" s="454">
        <v>0</v>
      </c>
      <c r="H1505" s="454">
        <f t="shared" si="46"/>
        <v>0</v>
      </c>
      <c r="I1505" s="454">
        <f t="shared" si="47"/>
        <v>0</v>
      </c>
      <c r="J1505" s="322">
        <v>0.3</v>
      </c>
    </row>
    <row r="1506" hidden="1" spans="1:10">
      <c r="A1506" s="384">
        <f>SUBTOTAL(3,$B$7:B1506)</f>
        <v>23</v>
      </c>
      <c r="B1506" s="356" t="s">
        <v>2599</v>
      </c>
      <c r="C1506" s="356" t="s">
        <v>1450</v>
      </c>
      <c r="D1506" s="384" t="s">
        <v>1440</v>
      </c>
      <c r="E1506" s="453"/>
      <c r="F1506" s="454">
        <v>7.27</v>
      </c>
      <c r="G1506" s="454">
        <v>0</v>
      </c>
      <c r="H1506" s="454">
        <f t="shared" si="46"/>
        <v>0</v>
      </c>
      <c r="I1506" s="454">
        <f t="shared" si="47"/>
        <v>0</v>
      </c>
      <c r="J1506" s="322">
        <v>0.3</v>
      </c>
    </row>
    <row r="1507" hidden="1" spans="1:10">
      <c r="A1507" s="384">
        <f>SUBTOTAL(3,$B$7:B1507)</f>
        <v>23</v>
      </c>
      <c r="B1507" s="356" t="s">
        <v>2600</v>
      </c>
      <c r="C1507" s="356" t="s">
        <v>1452</v>
      </c>
      <c r="D1507" s="384" t="s">
        <v>1440</v>
      </c>
      <c r="E1507" s="453"/>
      <c r="F1507" s="454">
        <v>7.85</v>
      </c>
      <c r="G1507" s="454">
        <v>0</v>
      </c>
      <c r="H1507" s="454">
        <f t="shared" si="46"/>
        <v>0</v>
      </c>
      <c r="I1507" s="454">
        <f t="shared" si="47"/>
        <v>0</v>
      </c>
      <c r="J1507" s="322">
        <v>0.3</v>
      </c>
    </row>
    <row r="1508" hidden="1" spans="1:10">
      <c r="A1508" s="384">
        <f>SUBTOTAL(3,$B$7:B1508)</f>
        <v>23</v>
      </c>
      <c r="B1508" s="356" t="s">
        <v>2601</v>
      </c>
      <c r="C1508" s="356" t="s">
        <v>1454</v>
      </c>
      <c r="D1508" s="384" t="s">
        <v>1440</v>
      </c>
      <c r="E1508" s="453"/>
      <c r="F1508" s="454">
        <v>8.28</v>
      </c>
      <c r="G1508" s="454">
        <v>0</v>
      </c>
      <c r="H1508" s="454">
        <f t="shared" si="46"/>
        <v>0</v>
      </c>
      <c r="I1508" s="454">
        <f t="shared" si="47"/>
        <v>0</v>
      </c>
      <c r="J1508" s="322">
        <v>0.3</v>
      </c>
    </row>
    <row r="1509" hidden="1" spans="1:10">
      <c r="A1509" s="384">
        <f>SUBTOTAL(3,$B$7:B1509)</f>
        <v>23</v>
      </c>
      <c r="B1509" s="356" t="s">
        <v>2602</v>
      </c>
      <c r="C1509" s="356" t="s">
        <v>1456</v>
      </c>
      <c r="D1509" s="384" t="s">
        <v>1440</v>
      </c>
      <c r="E1509" s="453"/>
      <c r="F1509" s="454">
        <v>8.57</v>
      </c>
      <c r="G1509" s="454">
        <v>0</v>
      </c>
      <c r="H1509" s="454">
        <f t="shared" si="46"/>
        <v>0</v>
      </c>
      <c r="I1509" s="454">
        <f t="shared" si="47"/>
        <v>0</v>
      </c>
      <c r="J1509" s="322">
        <v>0.3</v>
      </c>
    </row>
    <row r="1510" hidden="1" spans="1:10">
      <c r="A1510" s="384">
        <f>SUBTOTAL(3,$B$7:B1510)</f>
        <v>23</v>
      </c>
      <c r="B1510" s="356" t="s">
        <v>2603</v>
      </c>
      <c r="C1510" s="356" t="s">
        <v>1458</v>
      </c>
      <c r="D1510" s="384" t="s">
        <v>1440</v>
      </c>
      <c r="E1510" s="453"/>
      <c r="F1510" s="454">
        <v>9.17</v>
      </c>
      <c r="G1510" s="454">
        <v>0</v>
      </c>
      <c r="H1510" s="454">
        <f t="shared" si="46"/>
        <v>0</v>
      </c>
      <c r="I1510" s="454">
        <f t="shared" si="47"/>
        <v>0</v>
      </c>
      <c r="J1510" s="322">
        <v>0.3</v>
      </c>
    </row>
    <row r="1511" hidden="1" spans="1:10">
      <c r="A1511" s="384">
        <f>SUBTOTAL(3,$B$7:B1511)</f>
        <v>23</v>
      </c>
      <c r="B1511" s="356" t="s">
        <v>2604</v>
      </c>
      <c r="C1511" s="356" t="s">
        <v>1460</v>
      </c>
      <c r="D1511" s="384" t="s">
        <v>1440</v>
      </c>
      <c r="E1511" s="453"/>
      <c r="F1511" s="454">
        <v>9.41</v>
      </c>
      <c r="G1511" s="454">
        <v>0</v>
      </c>
      <c r="H1511" s="454">
        <f t="shared" si="46"/>
        <v>0</v>
      </c>
      <c r="I1511" s="454">
        <f t="shared" si="47"/>
        <v>0</v>
      </c>
      <c r="J1511" s="322">
        <v>0.3</v>
      </c>
    </row>
    <row r="1512" hidden="1" spans="1:10">
      <c r="A1512" s="384">
        <f>SUBTOTAL(3,$B$7:B1512)</f>
        <v>23</v>
      </c>
      <c r="B1512" s="356" t="s">
        <v>2605</v>
      </c>
      <c r="C1512" s="356" t="s">
        <v>1462</v>
      </c>
      <c r="D1512" s="384" t="s">
        <v>1440</v>
      </c>
      <c r="E1512" s="453"/>
      <c r="F1512" s="454">
        <v>10.03</v>
      </c>
      <c r="G1512" s="454">
        <v>0</v>
      </c>
      <c r="H1512" s="454">
        <f t="shared" si="46"/>
        <v>0</v>
      </c>
      <c r="I1512" s="454">
        <f t="shared" si="47"/>
        <v>0</v>
      </c>
      <c r="J1512" s="322">
        <v>0.3</v>
      </c>
    </row>
    <row r="1513" hidden="1" spans="1:10">
      <c r="A1513" s="384">
        <f>SUBTOTAL(3,$B$7:B1513)</f>
        <v>23</v>
      </c>
      <c r="B1513" s="356" t="s">
        <v>2606</v>
      </c>
      <c r="C1513" s="356" t="s">
        <v>1464</v>
      </c>
      <c r="D1513" s="384" t="s">
        <v>1440</v>
      </c>
      <c r="E1513" s="453"/>
      <c r="F1513" s="454">
        <v>10.85</v>
      </c>
      <c r="G1513" s="454">
        <v>0</v>
      </c>
      <c r="H1513" s="454">
        <f t="shared" si="46"/>
        <v>0</v>
      </c>
      <c r="I1513" s="454">
        <f t="shared" si="47"/>
        <v>0</v>
      </c>
      <c r="J1513" s="322">
        <v>0.3</v>
      </c>
    </row>
    <row r="1514" hidden="1" spans="1:10">
      <c r="A1514" s="384">
        <f>SUBTOTAL(3,$B$7:B1514)</f>
        <v>23</v>
      </c>
      <c r="B1514" s="356" t="s">
        <v>2607</v>
      </c>
      <c r="C1514" s="356" t="s">
        <v>1466</v>
      </c>
      <c r="D1514" s="384" t="s">
        <v>1440</v>
      </c>
      <c r="E1514" s="453"/>
      <c r="F1514" s="454">
        <v>11.54</v>
      </c>
      <c r="G1514" s="454">
        <v>0</v>
      </c>
      <c r="H1514" s="454">
        <f t="shared" si="46"/>
        <v>0</v>
      </c>
      <c r="I1514" s="454">
        <f t="shared" si="47"/>
        <v>0</v>
      </c>
      <c r="J1514" s="322">
        <v>0.3</v>
      </c>
    </row>
    <row r="1515" hidden="1" spans="1:10">
      <c r="A1515" s="384">
        <f>SUBTOTAL(3,$B$7:B1515)</f>
        <v>23</v>
      </c>
      <c r="B1515" s="356" t="s">
        <v>2608</v>
      </c>
      <c r="C1515" s="356" t="s">
        <v>1468</v>
      </c>
      <c r="D1515" s="384" t="s">
        <v>1440</v>
      </c>
      <c r="E1515" s="453"/>
      <c r="F1515" s="454">
        <v>12.1</v>
      </c>
      <c r="G1515" s="454">
        <v>0</v>
      </c>
      <c r="H1515" s="454">
        <f t="shared" si="46"/>
        <v>0</v>
      </c>
      <c r="I1515" s="454">
        <f t="shared" si="47"/>
        <v>0</v>
      </c>
      <c r="J1515" s="322">
        <v>0.3</v>
      </c>
    </row>
    <row r="1516" hidden="1" spans="1:10">
      <c r="A1516" s="384">
        <f>SUBTOTAL(3,$B$7:B1516)</f>
        <v>23</v>
      </c>
      <c r="B1516" s="356" t="s">
        <v>2609</v>
      </c>
      <c r="C1516" s="356" t="s">
        <v>1470</v>
      </c>
      <c r="D1516" s="384" t="s">
        <v>1440</v>
      </c>
      <c r="E1516" s="453"/>
      <c r="F1516" s="454">
        <v>12.89</v>
      </c>
      <c r="G1516" s="454">
        <v>0</v>
      </c>
      <c r="H1516" s="454">
        <f t="shared" si="46"/>
        <v>0</v>
      </c>
      <c r="I1516" s="454">
        <f t="shared" si="47"/>
        <v>0</v>
      </c>
      <c r="J1516" s="322">
        <v>0.3</v>
      </c>
    </row>
    <row r="1517" hidden="1" spans="1:10">
      <c r="A1517" s="384">
        <f>SUBTOTAL(3,$B$7:B1517)</f>
        <v>23</v>
      </c>
      <c r="B1517" s="356" t="s">
        <v>2610</v>
      </c>
      <c r="C1517" s="356" t="s">
        <v>1472</v>
      </c>
      <c r="D1517" s="384" t="s">
        <v>1440</v>
      </c>
      <c r="E1517" s="453"/>
      <c r="F1517" s="454">
        <v>13.58</v>
      </c>
      <c r="G1517" s="454">
        <v>0</v>
      </c>
      <c r="H1517" s="454">
        <f t="shared" si="46"/>
        <v>0</v>
      </c>
      <c r="I1517" s="454">
        <f t="shared" si="47"/>
        <v>0</v>
      </c>
      <c r="J1517" s="322">
        <v>0.3</v>
      </c>
    </row>
    <row r="1518" hidden="1" spans="1:10">
      <c r="A1518" s="384">
        <f>SUBTOTAL(3,$B$7:B1518)</f>
        <v>23</v>
      </c>
      <c r="B1518" s="356" t="s">
        <v>2611</v>
      </c>
      <c r="C1518" s="356" t="s">
        <v>1474</v>
      </c>
      <c r="D1518" s="384" t="s">
        <v>1440</v>
      </c>
      <c r="E1518" s="453"/>
      <c r="F1518" s="454">
        <v>14.23</v>
      </c>
      <c r="G1518" s="454">
        <v>0</v>
      </c>
      <c r="H1518" s="454">
        <f t="shared" si="46"/>
        <v>0</v>
      </c>
      <c r="I1518" s="454">
        <f t="shared" si="47"/>
        <v>0</v>
      </c>
      <c r="J1518" s="322">
        <v>0.3</v>
      </c>
    </row>
    <row r="1519" hidden="1" spans="1:10">
      <c r="A1519" s="384">
        <f>SUBTOTAL(3,$B$7:B1519)</f>
        <v>23</v>
      </c>
      <c r="B1519" s="356" t="s">
        <v>2612</v>
      </c>
      <c r="C1519" s="356" t="s">
        <v>1476</v>
      </c>
      <c r="D1519" s="384" t="s">
        <v>1440</v>
      </c>
      <c r="E1519" s="453"/>
      <c r="F1519" s="454">
        <v>14.83</v>
      </c>
      <c r="G1519" s="454">
        <v>0</v>
      </c>
      <c r="H1519" s="454">
        <f t="shared" si="46"/>
        <v>0</v>
      </c>
      <c r="I1519" s="454">
        <f t="shared" si="47"/>
        <v>0</v>
      </c>
      <c r="J1519" s="322">
        <v>0.3</v>
      </c>
    </row>
    <row r="1520" hidden="1" spans="1:10">
      <c r="A1520" s="384">
        <f>SUBTOTAL(3,$B$7:B1520)</f>
        <v>23</v>
      </c>
      <c r="B1520" s="356" t="s">
        <v>2613</v>
      </c>
      <c r="C1520" s="356" t="s">
        <v>1478</v>
      </c>
      <c r="D1520" s="384" t="s">
        <v>1440</v>
      </c>
      <c r="E1520" s="453"/>
      <c r="F1520" s="454">
        <v>15.36</v>
      </c>
      <c r="G1520" s="454">
        <v>0</v>
      </c>
      <c r="H1520" s="454">
        <f t="shared" si="46"/>
        <v>0</v>
      </c>
      <c r="I1520" s="454">
        <f t="shared" si="47"/>
        <v>0</v>
      </c>
      <c r="J1520" s="322">
        <v>0.3</v>
      </c>
    </row>
    <row r="1521" hidden="1" spans="1:10">
      <c r="A1521" s="384">
        <f>SUBTOTAL(3,$B$7:B1521)</f>
        <v>23</v>
      </c>
      <c r="B1521" s="356" t="s">
        <v>2614</v>
      </c>
      <c r="C1521" s="356" t="s">
        <v>1480</v>
      </c>
      <c r="D1521" s="384" t="s">
        <v>1440</v>
      </c>
      <c r="E1521" s="453"/>
      <c r="F1521" s="454">
        <v>15.82</v>
      </c>
      <c r="G1521" s="454">
        <v>0</v>
      </c>
      <c r="H1521" s="454">
        <f t="shared" si="46"/>
        <v>0</v>
      </c>
      <c r="I1521" s="454">
        <f t="shared" si="47"/>
        <v>0</v>
      </c>
      <c r="J1521" s="322">
        <v>0.3</v>
      </c>
    </row>
    <row r="1522" hidden="1" spans="1:10">
      <c r="A1522" s="384">
        <f>SUBTOTAL(3,$B$7:B1522)</f>
        <v>23</v>
      </c>
      <c r="B1522" s="356" t="s">
        <v>2615</v>
      </c>
      <c r="C1522" s="356" t="s">
        <v>1482</v>
      </c>
      <c r="D1522" s="384" t="s">
        <v>1440</v>
      </c>
      <c r="E1522" s="453"/>
      <c r="F1522" s="454">
        <v>16.25</v>
      </c>
      <c r="G1522" s="454">
        <v>0</v>
      </c>
      <c r="H1522" s="454">
        <f t="shared" si="46"/>
        <v>0</v>
      </c>
      <c r="I1522" s="454">
        <f t="shared" si="47"/>
        <v>0</v>
      </c>
      <c r="J1522" s="322">
        <v>0.3</v>
      </c>
    </row>
    <row r="1523" hidden="1" spans="1:10">
      <c r="A1523" s="384">
        <f>SUBTOTAL(3,$B$7:B1523)</f>
        <v>23</v>
      </c>
      <c r="B1523" s="356" t="s">
        <v>2616</v>
      </c>
      <c r="C1523" s="356" t="s">
        <v>1484</v>
      </c>
      <c r="D1523" s="384" t="s">
        <v>1440</v>
      </c>
      <c r="E1523" s="453"/>
      <c r="F1523" s="454">
        <v>16.58</v>
      </c>
      <c r="G1523" s="454">
        <v>0</v>
      </c>
      <c r="H1523" s="454">
        <f t="shared" si="46"/>
        <v>0</v>
      </c>
      <c r="I1523" s="454">
        <f t="shared" si="47"/>
        <v>0</v>
      </c>
      <c r="J1523" s="322">
        <v>0.3</v>
      </c>
    </row>
    <row r="1524" hidden="1" spans="1:10">
      <c r="A1524" s="384">
        <f>SUBTOTAL(3,$B$7:B1524)</f>
        <v>23</v>
      </c>
      <c r="B1524" s="356" t="s">
        <v>2617</v>
      </c>
      <c r="C1524" s="356" t="s">
        <v>1486</v>
      </c>
      <c r="D1524" s="384" t="s">
        <v>1440</v>
      </c>
      <c r="E1524" s="453"/>
      <c r="F1524" s="454">
        <v>16.87</v>
      </c>
      <c r="G1524" s="454">
        <v>0</v>
      </c>
      <c r="H1524" s="454">
        <f t="shared" si="46"/>
        <v>0</v>
      </c>
      <c r="I1524" s="454">
        <f t="shared" si="47"/>
        <v>0</v>
      </c>
      <c r="J1524" s="322">
        <v>0.3</v>
      </c>
    </row>
    <row r="1525" hidden="1" spans="1:10">
      <c r="A1525" s="384">
        <f>SUBTOTAL(3,$B$7:B1525)</f>
        <v>23</v>
      </c>
      <c r="B1525" s="356" t="s">
        <v>2618</v>
      </c>
      <c r="C1525" s="356" t="s">
        <v>1488</v>
      </c>
      <c r="D1525" s="384" t="s">
        <v>1440</v>
      </c>
      <c r="E1525" s="453"/>
      <c r="F1525" s="454">
        <v>17.09</v>
      </c>
      <c r="G1525" s="454">
        <v>0</v>
      </c>
      <c r="H1525" s="454">
        <f t="shared" si="46"/>
        <v>0</v>
      </c>
      <c r="I1525" s="454">
        <f t="shared" si="47"/>
        <v>0</v>
      </c>
      <c r="J1525" s="322">
        <v>0.3</v>
      </c>
    </row>
    <row r="1526" hidden="1" spans="1:10">
      <c r="A1526" s="384">
        <f>SUBTOTAL(3,$B$7:B1526)</f>
        <v>23</v>
      </c>
      <c r="B1526" s="356" t="s">
        <v>2619</v>
      </c>
      <c r="C1526" s="356" t="s">
        <v>1490</v>
      </c>
      <c r="D1526" s="384" t="s">
        <v>1440</v>
      </c>
      <c r="E1526" s="453"/>
      <c r="F1526" s="454">
        <v>17.4</v>
      </c>
      <c r="G1526" s="454">
        <v>0</v>
      </c>
      <c r="H1526" s="454">
        <f t="shared" si="46"/>
        <v>0</v>
      </c>
      <c r="I1526" s="454">
        <f t="shared" si="47"/>
        <v>0</v>
      </c>
      <c r="J1526" s="322">
        <v>0.3</v>
      </c>
    </row>
    <row r="1527" hidden="1" spans="1:10">
      <c r="A1527" s="384">
        <f>SUBTOTAL(3,$B$7:B1527)</f>
        <v>23</v>
      </c>
      <c r="B1527" s="356" t="s">
        <v>2620</v>
      </c>
      <c r="C1527" s="356" t="s">
        <v>1492</v>
      </c>
      <c r="D1527" s="384" t="s">
        <v>1440</v>
      </c>
      <c r="E1527" s="453"/>
      <c r="F1527" s="454">
        <v>17.64</v>
      </c>
      <c r="G1527" s="454">
        <v>0</v>
      </c>
      <c r="H1527" s="454">
        <f t="shared" ref="H1527:H1590" si="48">E1527*F1527*J1527</f>
        <v>0</v>
      </c>
      <c r="I1527" s="454">
        <f t="shared" ref="I1527:I1590" si="49">E1527*G1527*J1527</f>
        <v>0</v>
      </c>
      <c r="J1527" s="322">
        <v>0.3</v>
      </c>
    </row>
    <row r="1528" hidden="1" spans="1:10">
      <c r="A1528" s="384">
        <f>SUBTOTAL(3,$B$7:B1528)</f>
        <v>23</v>
      </c>
      <c r="B1528" s="356" t="s">
        <v>2621</v>
      </c>
      <c r="C1528" s="356" t="s">
        <v>1494</v>
      </c>
      <c r="D1528" s="384" t="s">
        <v>1440</v>
      </c>
      <c r="E1528" s="453"/>
      <c r="F1528" s="454">
        <v>17.83</v>
      </c>
      <c r="G1528" s="454">
        <v>0</v>
      </c>
      <c r="H1528" s="454">
        <f t="shared" si="48"/>
        <v>0</v>
      </c>
      <c r="I1528" s="454">
        <f t="shared" si="49"/>
        <v>0</v>
      </c>
      <c r="J1528" s="322">
        <v>0.3</v>
      </c>
    </row>
    <row r="1529" hidden="1" spans="1:10">
      <c r="A1529" s="384">
        <f>SUBTOTAL(3,$B$7:B1529)</f>
        <v>23</v>
      </c>
      <c r="B1529" s="356" t="s">
        <v>2622</v>
      </c>
      <c r="C1529" s="356" t="s">
        <v>1496</v>
      </c>
      <c r="D1529" s="384" t="s">
        <v>1440</v>
      </c>
      <c r="E1529" s="453"/>
      <c r="F1529" s="454">
        <v>17.98</v>
      </c>
      <c r="G1529" s="454">
        <v>0</v>
      </c>
      <c r="H1529" s="454">
        <f t="shared" si="48"/>
        <v>0</v>
      </c>
      <c r="I1529" s="454">
        <f t="shared" si="49"/>
        <v>0</v>
      </c>
      <c r="J1529" s="322">
        <v>0.3</v>
      </c>
    </row>
    <row r="1530" hidden="1" spans="1:10">
      <c r="A1530" s="384">
        <f>SUBTOTAL(3,$B$7:B1530)</f>
        <v>23</v>
      </c>
      <c r="B1530" s="356" t="s">
        <v>2623</v>
      </c>
      <c r="C1530" s="356" t="s">
        <v>1498</v>
      </c>
      <c r="D1530" s="384" t="s">
        <v>1440</v>
      </c>
      <c r="E1530" s="453"/>
      <c r="F1530" s="454">
        <v>1.84</v>
      </c>
      <c r="G1530" s="454">
        <v>0</v>
      </c>
      <c r="H1530" s="454">
        <f t="shared" si="48"/>
        <v>0</v>
      </c>
      <c r="I1530" s="454">
        <f t="shared" si="49"/>
        <v>0</v>
      </c>
      <c r="J1530" s="322">
        <v>0.3</v>
      </c>
    </row>
    <row r="1531" hidden="1" spans="1:10">
      <c r="A1531" s="384">
        <f>SUBTOTAL(3,$B$7:B1531)</f>
        <v>23</v>
      </c>
      <c r="B1531" s="356" t="s">
        <v>2624</v>
      </c>
      <c r="C1531" s="356" t="s">
        <v>1500</v>
      </c>
      <c r="D1531" s="384" t="s">
        <v>1440</v>
      </c>
      <c r="E1531" s="453"/>
      <c r="F1531" s="454">
        <v>2.58</v>
      </c>
      <c r="G1531" s="454">
        <v>0</v>
      </c>
      <c r="H1531" s="454">
        <f t="shared" si="48"/>
        <v>0</v>
      </c>
      <c r="I1531" s="454">
        <f t="shared" si="49"/>
        <v>0</v>
      </c>
      <c r="J1531" s="322">
        <v>0.3</v>
      </c>
    </row>
    <row r="1532" hidden="1" spans="1:10">
      <c r="A1532" s="384">
        <f>SUBTOTAL(3,$B$7:B1532)</f>
        <v>23</v>
      </c>
      <c r="B1532" s="356" t="s">
        <v>2625</v>
      </c>
      <c r="C1532" s="356" t="s">
        <v>1502</v>
      </c>
      <c r="D1532" s="384" t="s">
        <v>1440</v>
      </c>
      <c r="E1532" s="453"/>
      <c r="F1532" s="454">
        <v>3.66</v>
      </c>
      <c r="G1532" s="454">
        <v>0</v>
      </c>
      <c r="H1532" s="454">
        <f t="shared" si="48"/>
        <v>0</v>
      </c>
      <c r="I1532" s="454">
        <f t="shared" si="49"/>
        <v>0</v>
      </c>
      <c r="J1532" s="322">
        <v>0.3</v>
      </c>
    </row>
    <row r="1533" hidden="1" spans="1:10">
      <c r="A1533" s="384">
        <f>SUBTOTAL(3,$B$7:B1533)</f>
        <v>23</v>
      </c>
      <c r="B1533" s="356" t="s">
        <v>2626</v>
      </c>
      <c r="C1533" s="356" t="s">
        <v>1504</v>
      </c>
      <c r="D1533" s="384" t="s">
        <v>1440</v>
      </c>
      <c r="E1533" s="453"/>
      <c r="F1533" s="454">
        <v>4.56</v>
      </c>
      <c r="G1533" s="454">
        <v>0</v>
      </c>
      <c r="H1533" s="454">
        <f t="shared" si="48"/>
        <v>0</v>
      </c>
      <c r="I1533" s="454">
        <f t="shared" si="49"/>
        <v>0</v>
      </c>
      <c r="J1533" s="322">
        <v>0.3</v>
      </c>
    </row>
    <row r="1534" hidden="1" spans="1:10">
      <c r="A1534" s="384">
        <f>SUBTOTAL(3,$B$7:B1534)</f>
        <v>23</v>
      </c>
      <c r="B1534" s="356" t="s">
        <v>2627</v>
      </c>
      <c r="C1534" s="356" t="s">
        <v>1506</v>
      </c>
      <c r="D1534" s="384" t="s">
        <v>1440</v>
      </c>
      <c r="E1534" s="453"/>
      <c r="F1534" s="454">
        <v>5.4</v>
      </c>
      <c r="G1534" s="454">
        <v>0</v>
      </c>
      <c r="H1534" s="454">
        <f t="shared" si="48"/>
        <v>0</v>
      </c>
      <c r="I1534" s="454">
        <f t="shared" si="49"/>
        <v>0</v>
      </c>
      <c r="J1534" s="322">
        <v>0.3</v>
      </c>
    </row>
    <row r="1535" hidden="1" spans="1:10">
      <c r="A1535" s="384">
        <f>SUBTOTAL(3,$B$7:B1535)</f>
        <v>23</v>
      </c>
      <c r="B1535" s="356" t="s">
        <v>2628</v>
      </c>
      <c r="C1535" s="356" t="s">
        <v>1508</v>
      </c>
      <c r="D1535" s="384" t="s">
        <v>1440</v>
      </c>
      <c r="E1535" s="453"/>
      <c r="F1535" s="454">
        <v>6.06</v>
      </c>
      <c r="G1535" s="454">
        <v>0</v>
      </c>
      <c r="H1535" s="454">
        <f t="shared" si="48"/>
        <v>0</v>
      </c>
      <c r="I1535" s="454">
        <f t="shared" si="49"/>
        <v>0</v>
      </c>
      <c r="J1535" s="322">
        <v>0.3</v>
      </c>
    </row>
    <row r="1536" hidden="1" spans="1:10">
      <c r="A1536" s="384">
        <f>SUBTOTAL(3,$B$7:B1536)</f>
        <v>23</v>
      </c>
      <c r="B1536" s="356" t="s">
        <v>2629</v>
      </c>
      <c r="C1536" s="356" t="s">
        <v>1510</v>
      </c>
      <c r="D1536" s="384" t="s">
        <v>1440</v>
      </c>
      <c r="E1536" s="453"/>
      <c r="F1536" s="454">
        <v>6.54</v>
      </c>
      <c r="G1536" s="454">
        <v>0</v>
      </c>
      <c r="H1536" s="454">
        <f t="shared" si="48"/>
        <v>0</v>
      </c>
      <c r="I1536" s="454">
        <f t="shared" si="49"/>
        <v>0</v>
      </c>
      <c r="J1536" s="322">
        <v>0.3</v>
      </c>
    </row>
    <row r="1537" hidden="1" spans="1:10">
      <c r="A1537" s="384">
        <f>SUBTOTAL(3,$B$7:B1537)</f>
        <v>23</v>
      </c>
      <c r="B1537" s="356" t="s">
        <v>2630</v>
      </c>
      <c r="C1537" s="356" t="s">
        <v>1512</v>
      </c>
      <c r="D1537" s="384" t="s">
        <v>1440</v>
      </c>
      <c r="E1537" s="453"/>
      <c r="F1537" s="454">
        <v>6.9</v>
      </c>
      <c r="G1537" s="454">
        <v>0</v>
      </c>
      <c r="H1537" s="454">
        <f t="shared" si="48"/>
        <v>0</v>
      </c>
      <c r="I1537" s="454">
        <f t="shared" si="49"/>
        <v>0</v>
      </c>
      <c r="J1537" s="322">
        <v>0.3</v>
      </c>
    </row>
    <row r="1538" hidden="1" spans="1:10">
      <c r="A1538" s="384">
        <f>SUBTOTAL(3,$B$7:B1538)</f>
        <v>23</v>
      </c>
      <c r="B1538" s="356" t="s">
        <v>2631</v>
      </c>
      <c r="C1538" s="356" t="s">
        <v>1514</v>
      </c>
      <c r="D1538" s="384" t="s">
        <v>1440</v>
      </c>
      <c r="E1538" s="453"/>
      <c r="F1538" s="454">
        <v>7.14</v>
      </c>
      <c r="G1538" s="454">
        <v>0</v>
      </c>
      <c r="H1538" s="454">
        <f t="shared" si="48"/>
        <v>0</v>
      </c>
      <c r="I1538" s="454">
        <f t="shared" si="49"/>
        <v>0</v>
      </c>
      <c r="J1538" s="322">
        <v>0.3</v>
      </c>
    </row>
    <row r="1539" hidden="1" spans="1:10">
      <c r="A1539" s="384">
        <f>SUBTOTAL(3,$B$7:B1539)</f>
        <v>23</v>
      </c>
      <c r="B1539" s="356" t="s">
        <v>2632</v>
      </c>
      <c r="C1539" s="356" t="s">
        <v>1516</v>
      </c>
      <c r="D1539" s="384" t="s">
        <v>1440</v>
      </c>
      <c r="E1539" s="453"/>
      <c r="F1539" s="454">
        <v>7.64</v>
      </c>
      <c r="G1539" s="454">
        <v>0</v>
      </c>
      <c r="H1539" s="454">
        <f t="shared" si="48"/>
        <v>0</v>
      </c>
      <c r="I1539" s="454">
        <f t="shared" si="49"/>
        <v>0</v>
      </c>
      <c r="J1539" s="322">
        <v>0.3</v>
      </c>
    </row>
    <row r="1540" hidden="1" spans="1:10">
      <c r="A1540" s="384">
        <f>SUBTOTAL(3,$B$7:B1540)</f>
        <v>23</v>
      </c>
      <c r="B1540" s="356" t="s">
        <v>2633</v>
      </c>
      <c r="C1540" s="356" t="s">
        <v>1518</v>
      </c>
      <c r="D1540" s="384" t="s">
        <v>1440</v>
      </c>
      <c r="E1540" s="453"/>
      <c r="F1540" s="454">
        <v>7.84</v>
      </c>
      <c r="G1540" s="454">
        <v>0</v>
      </c>
      <c r="H1540" s="454">
        <f t="shared" si="48"/>
        <v>0</v>
      </c>
      <c r="I1540" s="454">
        <f t="shared" si="49"/>
        <v>0</v>
      </c>
      <c r="J1540" s="322">
        <v>0.3</v>
      </c>
    </row>
    <row r="1541" hidden="1" spans="1:10">
      <c r="A1541" s="384">
        <f>SUBTOTAL(3,$B$7:B1541)</f>
        <v>23</v>
      </c>
      <c r="B1541" s="356" t="s">
        <v>2634</v>
      </c>
      <c r="C1541" s="356" t="s">
        <v>1520</v>
      </c>
      <c r="D1541" s="384" t="s">
        <v>1440</v>
      </c>
      <c r="E1541" s="453"/>
      <c r="F1541" s="454">
        <v>8.36</v>
      </c>
      <c r="G1541" s="454">
        <v>0</v>
      </c>
      <c r="H1541" s="454">
        <f t="shared" si="48"/>
        <v>0</v>
      </c>
      <c r="I1541" s="454">
        <f t="shared" si="49"/>
        <v>0</v>
      </c>
      <c r="J1541" s="322">
        <v>0.3</v>
      </c>
    </row>
    <row r="1542" hidden="1" spans="1:10">
      <c r="A1542" s="384">
        <f>SUBTOTAL(3,$B$7:B1542)</f>
        <v>23</v>
      </c>
      <c r="B1542" s="356" t="s">
        <v>2635</v>
      </c>
      <c r="C1542" s="356" t="s">
        <v>1522</v>
      </c>
      <c r="D1542" s="384" t="s">
        <v>1440</v>
      </c>
      <c r="E1542" s="453"/>
      <c r="F1542" s="454">
        <v>9.04</v>
      </c>
      <c r="G1542" s="454">
        <v>0</v>
      </c>
      <c r="H1542" s="454">
        <f t="shared" si="48"/>
        <v>0</v>
      </c>
      <c r="I1542" s="454">
        <f t="shared" si="49"/>
        <v>0</v>
      </c>
      <c r="J1542" s="322">
        <v>0.3</v>
      </c>
    </row>
    <row r="1543" hidden="1" spans="1:10">
      <c r="A1543" s="384">
        <f>SUBTOTAL(3,$B$7:B1543)</f>
        <v>23</v>
      </c>
      <c r="B1543" s="356" t="s">
        <v>2636</v>
      </c>
      <c r="C1543" s="356" t="s">
        <v>1524</v>
      </c>
      <c r="D1543" s="384" t="s">
        <v>1440</v>
      </c>
      <c r="E1543" s="453"/>
      <c r="F1543" s="454">
        <v>9.62</v>
      </c>
      <c r="G1543" s="454">
        <v>0</v>
      </c>
      <c r="H1543" s="454">
        <f t="shared" si="48"/>
        <v>0</v>
      </c>
      <c r="I1543" s="454">
        <f t="shared" si="49"/>
        <v>0</v>
      </c>
      <c r="J1543" s="322">
        <v>0.3</v>
      </c>
    </row>
    <row r="1544" hidden="1" spans="1:10">
      <c r="A1544" s="384">
        <f>SUBTOTAL(3,$B$7:B1544)</f>
        <v>23</v>
      </c>
      <c r="B1544" s="356" t="s">
        <v>2637</v>
      </c>
      <c r="C1544" s="356" t="s">
        <v>1526</v>
      </c>
      <c r="D1544" s="384" t="s">
        <v>1440</v>
      </c>
      <c r="E1544" s="453"/>
      <c r="F1544" s="454">
        <v>10.08</v>
      </c>
      <c r="G1544" s="454">
        <v>0</v>
      </c>
      <c r="H1544" s="454">
        <f t="shared" si="48"/>
        <v>0</v>
      </c>
      <c r="I1544" s="454">
        <f t="shared" si="49"/>
        <v>0</v>
      </c>
      <c r="J1544" s="322">
        <v>0.3</v>
      </c>
    </row>
    <row r="1545" hidden="1" spans="1:10">
      <c r="A1545" s="384">
        <f>SUBTOTAL(3,$B$7:B1545)</f>
        <v>23</v>
      </c>
      <c r="B1545" s="356" t="s">
        <v>2638</v>
      </c>
      <c r="C1545" s="356" t="s">
        <v>1528</v>
      </c>
      <c r="D1545" s="384" t="s">
        <v>1440</v>
      </c>
      <c r="E1545" s="453"/>
      <c r="F1545" s="454">
        <v>10.74</v>
      </c>
      <c r="G1545" s="454">
        <v>0</v>
      </c>
      <c r="H1545" s="454">
        <f t="shared" si="48"/>
        <v>0</v>
      </c>
      <c r="I1545" s="454">
        <f t="shared" si="49"/>
        <v>0</v>
      </c>
      <c r="J1545" s="322">
        <v>0.3</v>
      </c>
    </row>
    <row r="1546" hidden="1" spans="1:10">
      <c r="A1546" s="384">
        <f>SUBTOTAL(3,$B$7:B1546)</f>
        <v>23</v>
      </c>
      <c r="B1546" s="356" t="s">
        <v>2639</v>
      </c>
      <c r="C1546" s="356" t="s">
        <v>1530</v>
      </c>
      <c r="D1546" s="384" t="s">
        <v>1440</v>
      </c>
      <c r="E1546" s="453"/>
      <c r="F1546" s="454">
        <v>11.32</v>
      </c>
      <c r="G1546" s="454">
        <v>0</v>
      </c>
      <c r="H1546" s="454">
        <f t="shared" si="48"/>
        <v>0</v>
      </c>
      <c r="I1546" s="454">
        <f t="shared" si="49"/>
        <v>0</v>
      </c>
      <c r="J1546" s="322">
        <v>0.3</v>
      </c>
    </row>
    <row r="1547" hidden="1" spans="1:10">
      <c r="A1547" s="384">
        <f>SUBTOTAL(3,$B$7:B1547)</f>
        <v>23</v>
      </c>
      <c r="B1547" s="356" t="s">
        <v>2640</v>
      </c>
      <c r="C1547" s="356" t="s">
        <v>1532</v>
      </c>
      <c r="D1547" s="384" t="s">
        <v>1440</v>
      </c>
      <c r="E1547" s="453"/>
      <c r="F1547" s="454">
        <v>11.86</v>
      </c>
      <c r="G1547" s="454">
        <v>0</v>
      </c>
      <c r="H1547" s="454">
        <f t="shared" si="48"/>
        <v>0</v>
      </c>
      <c r="I1547" s="454">
        <f t="shared" si="49"/>
        <v>0</v>
      </c>
      <c r="J1547" s="322">
        <v>0.3</v>
      </c>
    </row>
    <row r="1548" hidden="1" spans="1:10">
      <c r="A1548" s="384">
        <f>SUBTOTAL(3,$B$7:B1548)</f>
        <v>23</v>
      </c>
      <c r="B1548" s="356" t="s">
        <v>2641</v>
      </c>
      <c r="C1548" s="356" t="s">
        <v>1534</v>
      </c>
      <c r="D1548" s="384" t="s">
        <v>1440</v>
      </c>
      <c r="E1548" s="453"/>
      <c r="F1548" s="454">
        <v>12.36</v>
      </c>
      <c r="G1548" s="454">
        <v>0</v>
      </c>
      <c r="H1548" s="454">
        <f t="shared" si="48"/>
        <v>0</v>
      </c>
      <c r="I1548" s="454">
        <f t="shared" si="49"/>
        <v>0</v>
      </c>
      <c r="J1548" s="322">
        <v>0.3</v>
      </c>
    </row>
    <row r="1549" hidden="1" spans="1:10">
      <c r="A1549" s="384">
        <f>SUBTOTAL(3,$B$7:B1549)</f>
        <v>23</v>
      </c>
      <c r="B1549" s="356" t="s">
        <v>2642</v>
      </c>
      <c r="C1549" s="356" t="s">
        <v>1536</v>
      </c>
      <c r="D1549" s="384" t="s">
        <v>1440</v>
      </c>
      <c r="E1549" s="453"/>
      <c r="F1549" s="454">
        <v>12.8</v>
      </c>
      <c r="G1549" s="454">
        <v>0</v>
      </c>
      <c r="H1549" s="454">
        <f t="shared" si="48"/>
        <v>0</v>
      </c>
      <c r="I1549" s="454">
        <f t="shared" si="49"/>
        <v>0</v>
      </c>
      <c r="J1549" s="322">
        <v>0.3</v>
      </c>
    </row>
    <row r="1550" hidden="1" spans="1:10">
      <c r="A1550" s="384">
        <f>SUBTOTAL(3,$B$7:B1550)</f>
        <v>23</v>
      </c>
      <c r="B1550" s="356" t="s">
        <v>2643</v>
      </c>
      <c r="C1550" s="356" t="s">
        <v>1538</v>
      </c>
      <c r="D1550" s="384" t="s">
        <v>1440</v>
      </c>
      <c r="E1550" s="453"/>
      <c r="F1550" s="454">
        <v>13.18</v>
      </c>
      <c r="G1550" s="454">
        <v>0</v>
      </c>
      <c r="H1550" s="454">
        <f t="shared" si="48"/>
        <v>0</v>
      </c>
      <c r="I1550" s="454">
        <f t="shared" si="49"/>
        <v>0</v>
      </c>
      <c r="J1550" s="322">
        <v>0.3</v>
      </c>
    </row>
    <row r="1551" hidden="1" spans="1:10">
      <c r="A1551" s="384">
        <f>SUBTOTAL(3,$B$7:B1551)</f>
        <v>23</v>
      </c>
      <c r="B1551" s="356" t="s">
        <v>2644</v>
      </c>
      <c r="C1551" s="356" t="s">
        <v>1540</v>
      </c>
      <c r="D1551" s="384" t="s">
        <v>1440</v>
      </c>
      <c r="E1551" s="453"/>
      <c r="F1551" s="454">
        <v>13.54</v>
      </c>
      <c r="G1551" s="454">
        <v>0</v>
      </c>
      <c r="H1551" s="454">
        <f t="shared" si="48"/>
        <v>0</v>
      </c>
      <c r="I1551" s="454">
        <f t="shared" si="49"/>
        <v>0</v>
      </c>
      <c r="J1551" s="322">
        <v>0.3</v>
      </c>
    </row>
    <row r="1552" hidden="1" spans="1:10">
      <c r="A1552" s="384">
        <f>SUBTOTAL(3,$B$7:B1552)</f>
        <v>23</v>
      </c>
      <c r="B1552" s="356" t="s">
        <v>2645</v>
      </c>
      <c r="C1552" s="356" t="s">
        <v>1542</v>
      </c>
      <c r="D1552" s="384" t="s">
        <v>1440</v>
      </c>
      <c r="E1552" s="453"/>
      <c r="F1552" s="454">
        <v>13.82</v>
      </c>
      <c r="G1552" s="454">
        <v>0</v>
      </c>
      <c r="H1552" s="454">
        <f t="shared" si="48"/>
        <v>0</v>
      </c>
      <c r="I1552" s="454">
        <f t="shared" si="49"/>
        <v>0</v>
      </c>
      <c r="J1552" s="322">
        <v>0.3</v>
      </c>
    </row>
    <row r="1553" hidden="1" spans="1:10">
      <c r="A1553" s="384">
        <f>SUBTOTAL(3,$B$7:B1553)</f>
        <v>23</v>
      </c>
      <c r="B1553" s="356" t="s">
        <v>2646</v>
      </c>
      <c r="C1553" s="356" t="s">
        <v>1544</v>
      </c>
      <c r="D1553" s="384" t="s">
        <v>1440</v>
      </c>
      <c r="E1553" s="453"/>
      <c r="F1553" s="454">
        <v>14.06</v>
      </c>
      <c r="G1553" s="454">
        <v>0</v>
      </c>
      <c r="H1553" s="454">
        <f t="shared" si="48"/>
        <v>0</v>
      </c>
      <c r="I1553" s="454">
        <f t="shared" si="49"/>
        <v>0</v>
      </c>
      <c r="J1553" s="322">
        <v>0.3</v>
      </c>
    </row>
    <row r="1554" hidden="1" spans="1:10">
      <c r="A1554" s="384">
        <f>SUBTOTAL(3,$B$7:B1554)</f>
        <v>23</v>
      </c>
      <c r="B1554" s="356" t="s">
        <v>2647</v>
      </c>
      <c r="C1554" s="356" t="s">
        <v>1546</v>
      </c>
      <c r="D1554" s="384" t="s">
        <v>1440</v>
      </c>
      <c r="E1554" s="453"/>
      <c r="F1554" s="454">
        <v>14.24</v>
      </c>
      <c r="G1554" s="454">
        <v>0</v>
      </c>
      <c r="H1554" s="454">
        <f t="shared" si="48"/>
        <v>0</v>
      </c>
      <c r="I1554" s="454">
        <f t="shared" si="49"/>
        <v>0</v>
      </c>
      <c r="J1554" s="322">
        <v>0.3</v>
      </c>
    </row>
    <row r="1555" hidden="1" spans="1:10">
      <c r="A1555" s="384">
        <f>SUBTOTAL(3,$B$7:B1555)</f>
        <v>23</v>
      </c>
      <c r="B1555" s="356" t="s">
        <v>2648</v>
      </c>
      <c r="C1555" s="356" t="s">
        <v>1548</v>
      </c>
      <c r="D1555" s="384" t="s">
        <v>1440</v>
      </c>
      <c r="E1555" s="453"/>
      <c r="F1555" s="454">
        <v>14.5</v>
      </c>
      <c r="G1555" s="454">
        <v>0</v>
      </c>
      <c r="H1555" s="454">
        <f t="shared" si="48"/>
        <v>0</v>
      </c>
      <c r="I1555" s="454">
        <f t="shared" si="49"/>
        <v>0</v>
      </c>
      <c r="J1555" s="322">
        <v>0.3</v>
      </c>
    </row>
    <row r="1556" hidden="1" spans="1:10">
      <c r="A1556" s="384">
        <f>SUBTOTAL(3,$B$7:B1556)</f>
        <v>23</v>
      </c>
      <c r="B1556" s="356" t="s">
        <v>2649</v>
      </c>
      <c r="C1556" s="356" t="s">
        <v>1550</v>
      </c>
      <c r="D1556" s="384" t="s">
        <v>1440</v>
      </c>
      <c r="E1556" s="453"/>
      <c r="F1556" s="454">
        <v>14.7</v>
      </c>
      <c r="G1556" s="454">
        <v>0</v>
      </c>
      <c r="H1556" s="454">
        <f t="shared" si="48"/>
        <v>0</v>
      </c>
      <c r="I1556" s="454">
        <f t="shared" si="49"/>
        <v>0</v>
      </c>
      <c r="J1556" s="322">
        <v>0.3</v>
      </c>
    </row>
    <row r="1557" hidden="1" spans="1:10">
      <c r="A1557" s="384">
        <f>SUBTOTAL(3,$B$7:B1557)</f>
        <v>23</v>
      </c>
      <c r="B1557" s="356" t="s">
        <v>2650</v>
      </c>
      <c r="C1557" s="356" t="s">
        <v>1552</v>
      </c>
      <c r="D1557" s="384" t="s">
        <v>1440</v>
      </c>
      <c r="E1557" s="453"/>
      <c r="F1557" s="454">
        <v>14.86</v>
      </c>
      <c r="G1557" s="454">
        <v>0</v>
      </c>
      <c r="H1557" s="454">
        <f t="shared" si="48"/>
        <v>0</v>
      </c>
      <c r="I1557" s="454">
        <f t="shared" si="49"/>
        <v>0</v>
      </c>
      <c r="J1557" s="322">
        <v>0.3</v>
      </c>
    </row>
    <row r="1558" hidden="1" spans="1:10">
      <c r="A1558" s="384">
        <f>SUBTOTAL(3,$B$7:B1558)</f>
        <v>23</v>
      </c>
      <c r="B1558" s="356" t="s">
        <v>2651</v>
      </c>
      <c r="C1558" s="356" t="s">
        <v>1554</v>
      </c>
      <c r="D1558" s="384" t="s">
        <v>1440</v>
      </c>
      <c r="E1558" s="453"/>
      <c r="F1558" s="454">
        <v>14.98</v>
      </c>
      <c r="G1558" s="454">
        <v>0</v>
      </c>
      <c r="H1558" s="454">
        <f t="shared" si="48"/>
        <v>0</v>
      </c>
      <c r="I1558" s="454">
        <f t="shared" si="49"/>
        <v>0</v>
      </c>
      <c r="J1558" s="322">
        <v>0.3</v>
      </c>
    </row>
    <row r="1559" hidden="1" spans="1:10">
      <c r="A1559" s="384">
        <f>SUBTOTAL(3,$B$7:B1559)</f>
        <v>23</v>
      </c>
      <c r="B1559" s="356" t="s">
        <v>2652</v>
      </c>
      <c r="C1559" s="356" t="s">
        <v>1556</v>
      </c>
      <c r="D1559" s="384" t="s">
        <v>1557</v>
      </c>
      <c r="E1559" s="453"/>
      <c r="F1559" s="454">
        <v>0.26</v>
      </c>
      <c r="G1559" s="454">
        <v>0</v>
      </c>
      <c r="H1559" s="454">
        <f t="shared" si="48"/>
        <v>0</v>
      </c>
      <c r="I1559" s="454">
        <f t="shared" si="49"/>
        <v>0</v>
      </c>
      <c r="J1559" s="322">
        <v>0.3</v>
      </c>
    </row>
    <row r="1560" hidden="1" spans="1:10">
      <c r="A1560" s="384">
        <f>SUBTOTAL(3,$B$7:B1560)</f>
        <v>23</v>
      </c>
      <c r="B1560" s="356" t="s">
        <v>2653</v>
      </c>
      <c r="C1560" s="356" t="s">
        <v>1559</v>
      </c>
      <c r="D1560" s="384" t="s">
        <v>1557</v>
      </c>
      <c r="E1560" s="453"/>
      <c r="F1560" s="454">
        <v>0.5</v>
      </c>
      <c r="G1560" s="454">
        <v>0</v>
      </c>
      <c r="H1560" s="454">
        <f t="shared" si="48"/>
        <v>0</v>
      </c>
      <c r="I1560" s="454">
        <f t="shared" si="49"/>
        <v>0</v>
      </c>
      <c r="J1560" s="322">
        <v>0.3</v>
      </c>
    </row>
    <row r="1561" hidden="1" spans="1:10">
      <c r="A1561" s="384">
        <f>SUBTOTAL(3,$B$7:B1561)</f>
        <v>23</v>
      </c>
      <c r="B1561" s="356" t="s">
        <v>2654</v>
      </c>
      <c r="C1561" s="356" t="s">
        <v>1561</v>
      </c>
      <c r="D1561" s="384" t="s">
        <v>1557</v>
      </c>
      <c r="E1561" s="453"/>
      <c r="F1561" s="454">
        <v>0.92</v>
      </c>
      <c r="G1561" s="454">
        <v>0</v>
      </c>
      <c r="H1561" s="454">
        <f t="shared" si="48"/>
        <v>0</v>
      </c>
      <c r="I1561" s="454">
        <f t="shared" si="49"/>
        <v>0</v>
      </c>
      <c r="J1561" s="322">
        <v>0.3</v>
      </c>
    </row>
    <row r="1562" hidden="1" spans="1:10">
      <c r="A1562" s="384">
        <f>SUBTOTAL(3,$B$7:B1562)</f>
        <v>23</v>
      </c>
      <c r="B1562" s="356" t="s">
        <v>2655</v>
      </c>
      <c r="C1562" s="356" t="s">
        <v>1563</v>
      </c>
      <c r="D1562" s="384" t="s">
        <v>1557</v>
      </c>
      <c r="E1562" s="453"/>
      <c r="F1562" s="454">
        <v>1.29</v>
      </c>
      <c r="G1562" s="454">
        <v>0</v>
      </c>
      <c r="H1562" s="454">
        <f t="shared" si="48"/>
        <v>0</v>
      </c>
      <c r="I1562" s="454">
        <f t="shared" si="49"/>
        <v>0</v>
      </c>
      <c r="J1562" s="322">
        <v>0.3</v>
      </c>
    </row>
    <row r="1563" hidden="1" spans="1:10">
      <c r="A1563" s="384">
        <f>SUBTOTAL(3,$B$7:B1563)</f>
        <v>23</v>
      </c>
      <c r="B1563" s="356" t="s">
        <v>2656</v>
      </c>
      <c r="C1563" s="356" t="s">
        <v>1565</v>
      </c>
      <c r="D1563" s="384" t="s">
        <v>1557</v>
      </c>
      <c r="E1563" s="453"/>
      <c r="F1563" s="454">
        <v>1.83</v>
      </c>
      <c r="G1563" s="454">
        <v>0</v>
      </c>
      <c r="H1563" s="454">
        <f t="shared" si="48"/>
        <v>0</v>
      </c>
      <c r="I1563" s="454">
        <f t="shared" si="49"/>
        <v>0</v>
      </c>
      <c r="J1563" s="322">
        <v>0.3</v>
      </c>
    </row>
    <row r="1564" hidden="1" spans="1:10">
      <c r="A1564" s="384">
        <f>SUBTOTAL(3,$B$7:B1564)</f>
        <v>23</v>
      </c>
      <c r="B1564" s="356" t="s">
        <v>2657</v>
      </c>
      <c r="C1564" s="356" t="s">
        <v>1567</v>
      </c>
      <c r="D1564" s="384" t="s">
        <v>1557</v>
      </c>
      <c r="E1564" s="453"/>
      <c r="F1564" s="454">
        <v>2.28</v>
      </c>
      <c r="G1564" s="454">
        <v>0</v>
      </c>
      <c r="H1564" s="454">
        <f t="shared" si="48"/>
        <v>0</v>
      </c>
      <c r="I1564" s="454">
        <f t="shared" si="49"/>
        <v>0</v>
      </c>
      <c r="J1564" s="322">
        <v>0.3</v>
      </c>
    </row>
    <row r="1565" hidden="1" spans="1:10">
      <c r="A1565" s="384">
        <f>SUBTOTAL(3,$B$7:B1565)</f>
        <v>23</v>
      </c>
      <c r="B1565" s="356" t="s">
        <v>2658</v>
      </c>
      <c r="C1565" s="356" t="s">
        <v>1569</v>
      </c>
      <c r="D1565" s="384" t="s">
        <v>1557</v>
      </c>
      <c r="E1565" s="453"/>
      <c r="F1565" s="454">
        <v>2.7</v>
      </c>
      <c r="G1565" s="454">
        <v>0</v>
      </c>
      <c r="H1565" s="454">
        <f t="shared" si="48"/>
        <v>0</v>
      </c>
      <c r="I1565" s="454">
        <f t="shared" si="49"/>
        <v>0</v>
      </c>
      <c r="J1565" s="322">
        <v>0.3</v>
      </c>
    </row>
    <row r="1566" hidden="1" spans="1:10">
      <c r="A1566" s="384">
        <f>SUBTOTAL(3,$B$7:B1566)</f>
        <v>23</v>
      </c>
      <c r="B1566" s="356" t="s">
        <v>2659</v>
      </c>
      <c r="C1566" s="356" t="s">
        <v>1571</v>
      </c>
      <c r="D1566" s="384" t="s">
        <v>1557</v>
      </c>
      <c r="E1566" s="453"/>
      <c r="F1566" s="454">
        <v>3.03</v>
      </c>
      <c r="G1566" s="454">
        <v>0</v>
      </c>
      <c r="H1566" s="454">
        <f t="shared" si="48"/>
        <v>0</v>
      </c>
      <c r="I1566" s="454">
        <f t="shared" si="49"/>
        <v>0</v>
      </c>
      <c r="J1566" s="322">
        <v>0.3</v>
      </c>
    </row>
    <row r="1567" hidden="1" spans="1:10">
      <c r="A1567" s="384">
        <f>SUBTOTAL(3,$B$7:B1567)</f>
        <v>23</v>
      </c>
      <c r="B1567" s="356" t="s">
        <v>2660</v>
      </c>
      <c r="C1567" s="356" t="s">
        <v>1573</v>
      </c>
      <c r="D1567" s="384" t="s">
        <v>1557</v>
      </c>
      <c r="E1567" s="453"/>
      <c r="F1567" s="454">
        <v>3.27</v>
      </c>
      <c r="G1567" s="454">
        <v>0</v>
      </c>
      <c r="H1567" s="454">
        <f t="shared" si="48"/>
        <v>0</v>
      </c>
      <c r="I1567" s="454">
        <f t="shared" si="49"/>
        <v>0</v>
      </c>
      <c r="J1567" s="322">
        <v>0.3</v>
      </c>
    </row>
    <row r="1568" hidden="1" spans="1:10">
      <c r="A1568" s="384">
        <f>SUBTOTAL(3,$B$7:B1568)</f>
        <v>23</v>
      </c>
      <c r="B1568" s="356" t="s">
        <v>2661</v>
      </c>
      <c r="C1568" s="356" t="s">
        <v>1575</v>
      </c>
      <c r="D1568" s="384" t="s">
        <v>1557</v>
      </c>
      <c r="E1568" s="453"/>
      <c r="F1568" s="454">
        <v>3.45</v>
      </c>
      <c r="G1568" s="454">
        <v>0</v>
      </c>
      <c r="H1568" s="454">
        <f t="shared" si="48"/>
        <v>0</v>
      </c>
      <c r="I1568" s="454">
        <f t="shared" si="49"/>
        <v>0</v>
      </c>
      <c r="J1568" s="322">
        <v>0.3</v>
      </c>
    </row>
    <row r="1569" hidden="1" spans="1:10">
      <c r="A1569" s="384">
        <f>SUBTOTAL(3,$B$7:B1569)</f>
        <v>23</v>
      </c>
      <c r="B1569" s="356" t="s">
        <v>2662</v>
      </c>
      <c r="C1569" s="356" t="s">
        <v>1577</v>
      </c>
      <c r="D1569" s="384" t="s">
        <v>1557</v>
      </c>
      <c r="E1569" s="453"/>
      <c r="F1569" s="454">
        <v>3.57</v>
      </c>
      <c r="G1569" s="454">
        <v>0</v>
      </c>
      <c r="H1569" s="454">
        <f t="shared" si="48"/>
        <v>0</v>
      </c>
      <c r="I1569" s="454">
        <f t="shared" si="49"/>
        <v>0</v>
      </c>
      <c r="J1569" s="322">
        <v>0.3</v>
      </c>
    </row>
    <row r="1570" hidden="1" spans="1:10">
      <c r="A1570" s="384">
        <f>SUBTOTAL(3,$B$7:B1570)</f>
        <v>23</v>
      </c>
      <c r="B1570" s="356" t="s">
        <v>2663</v>
      </c>
      <c r="C1570" s="356" t="s">
        <v>1579</v>
      </c>
      <c r="D1570" s="384" t="s">
        <v>1557</v>
      </c>
      <c r="E1570" s="453"/>
      <c r="F1570" s="454">
        <v>3.82</v>
      </c>
      <c r="G1570" s="454">
        <v>0</v>
      </c>
      <c r="H1570" s="454">
        <f t="shared" si="48"/>
        <v>0</v>
      </c>
      <c r="I1570" s="454">
        <f t="shared" si="49"/>
        <v>0</v>
      </c>
      <c r="J1570" s="322">
        <v>0.3</v>
      </c>
    </row>
    <row r="1571" hidden="1" spans="1:10">
      <c r="A1571" s="384">
        <f>SUBTOTAL(3,$B$7:B1571)</f>
        <v>23</v>
      </c>
      <c r="B1571" s="356" t="s">
        <v>2664</v>
      </c>
      <c r="C1571" s="356" t="s">
        <v>1581</v>
      </c>
      <c r="D1571" s="384" t="s">
        <v>1557</v>
      </c>
      <c r="E1571" s="453"/>
      <c r="F1571" s="454">
        <v>3.92</v>
      </c>
      <c r="G1571" s="454">
        <v>0</v>
      </c>
      <c r="H1571" s="454">
        <f t="shared" si="48"/>
        <v>0</v>
      </c>
      <c r="I1571" s="454">
        <f t="shared" si="49"/>
        <v>0</v>
      </c>
      <c r="J1571" s="322">
        <v>0.3</v>
      </c>
    </row>
    <row r="1572" hidden="1" spans="1:10">
      <c r="A1572" s="384">
        <f>SUBTOTAL(3,$B$7:B1572)</f>
        <v>23</v>
      </c>
      <c r="B1572" s="356" t="s">
        <v>2665</v>
      </c>
      <c r="C1572" s="356" t="s">
        <v>1583</v>
      </c>
      <c r="D1572" s="384" t="s">
        <v>1557</v>
      </c>
      <c r="E1572" s="453"/>
      <c r="F1572" s="454">
        <v>4.18</v>
      </c>
      <c r="G1572" s="454">
        <v>0</v>
      </c>
      <c r="H1572" s="454">
        <f t="shared" si="48"/>
        <v>0</v>
      </c>
      <c r="I1572" s="454">
        <f t="shared" si="49"/>
        <v>0</v>
      </c>
      <c r="J1572" s="322">
        <v>0.3</v>
      </c>
    </row>
    <row r="1573" hidden="1" spans="1:10">
      <c r="A1573" s="384">
        <f>SUBTOTAL(3,$B$7:B1573)</f>
        <v>23</v>
      </c>
      <c r="B1573" s="356" t="s">
        <v>2666</v>
      </c>
      <c r="C1573" s="356" t="s">
        <v>1585</v>
      </c>
      <c r="D1573" s="384" t="s">
        <v>1557</v>
      </c>
      <c r="E1573" s="453"/>
      <c r="F1573" s="454">
        <v>4.52</v>
      </c>
      <c r="G1573" s="454">
        <v>0</v>
      </c>
      <c r="H1573" s="454">
        <f t="shared" si="48"/>
        <v>0</v>
      </c>
      <c r="I1573" s="454">
        <f t="shared" si="49"/>
        <v>0</v>
      </c>
      <c r="J1573" s="322">
        <v>0.3</v>
      </c>
    </row>
    <row r="1574" hidden="1" spans="1:10">
      <c r="A1574" s="384">
        <f>SUBTOTAL(3,$B$7:B1574)</f>
        <v>23</v>
      </c>
      <c r="B1574" s="356" t="s">
        <v>2667</v>
      </c>
      <c r="C1574" s="356" t="s">
        <v>1587</v>
      </c>
      <c r="D1574" s="384" t="s">
        <v>1557</v>
      </c>
      <c r="E1574" s="453"/>
      <c r="F1574" s="454">
        <v>4.81</v>
      </c>
      <c r="G1574" s="454">
        <v>0</v>
      </c>
      <c r="H1574" s="454">
        <f t="shared" si="48"/>
        <v>0</v>
      </c>
      <c r="I1574" s="454">
        <f t="shared" si="49"/>
        <v>0</v>
      </c>
      <c r="J1574" s="322">
        <v>0.3</v>
      </c>
    </row>
    <row r="1575" hidden="1" spans="1:10">
      <c r="A1575" s="384">
        <f>SUBTOTAL(3,$B$7:B1575)</f>
        <v>23</v>
      </c>
      <c r="B1575" s="356" t="s">
        <v>2668</v>
      </c>
      <c r="C1575" s="356" t="s">
        <v>1589</v>
      </c>
      <c r="D1575" s="384" t="s">
        <v>1557</v>
      </c>
      <c r="E1575" s="453"/>
      <c r="F1575" s="454">
        <v>5.04</v>
      </c>
      <c r="G1575" s="454">
        <v>0</v>
      </c>
      <c r="H1575" s="454">
        <f t="shared" si="48"/>
        <v>0</v>
      </c>
      <c r="I1575" s="454">
        <f t="shared" si="49"/>
        <v>0</v>
      </c>
      <c r="J1575" s="322">
        <v>0.3</v>
      </c>
    </row>
    <row r="1576" hidden="1" spans="1:10">
      <c r="A1576" s="384">
        <f>SUBTOTAL(3,$B$7:B1576)</f>
        <v>23</v>
      </c>
      <c r="B1576" s="356" t="s">
        <v>2669</v>
      </c>
      <c r="C1576" s="356" t="s">
        <v>1591</v>
      </c>
      <c r="D1576" s="384" t="s">
        <v>1557</v>
      </c>
      <c r="E1576" s="453"/>
      <c r="F1576" s="454">
        <v>5.37</v>
      </c>
      <c r="G1576" s="454">
        <v>0</v>
      </c>
      <c r="H1576" s="454">
        <f t="shared" si="48"/>
        <v>0</v>
      </c>
      <c r="I1576" s="454">
        <f t="shared" si="49"/>
        <v>0</v>
      </c>
      <c r="J1576" s="322">
        <v>0.3</v>
      </c>
    </row>
    <row r="1577" hidden="1" spans="1:10">
      <c r="A1577" s="384">
        <f>SUBTOTAL(3,$B$7:B1577)</f>
        <v>23</v>
      </c>
      <c r="B1577" s="356" t="s">
        <v>2670</v>
      </c>
      <c r="C1577" s="356" t="s">
        <v>1593</v>
      </c>
      <c r="D1577" s="384" t="s">
        <v>1557</v>
      </c>
      <c r="E1577" s="453"/>
      <c r="F1577" s="454">
        <v>5.66</v>
      </c>
      <c r="G1577" s="454">
        <v>0</v>
      </c>
      <c r="H1577" s="454">
        <f t="shared" si="48"/>
        <v>0</v>
      </c>
      <c r="I1577" s="454">
        <f t="shared" si="49"/>
        <v>0</v>
      </c>
      <c r="J1577" s="322">
        <v>0.3</v>
      </c>
    </row>
    <row r="1578" hidden="1" spans="1:10">
      <c r="A1578" s="384">
        <f>SUBTOTAL(3,$B$7:B1578)</f>
        <v>23</v>
      </c>
      <c r="B1578" s="356" t="s">
        <v>2671</v>
      </c>
      <c r="C1578" s="356" t="s">
        <v>1595</v>
      </c>
      <c r="D1578" s="384" t="s">
        <v>1557</v>
      </c>
      <c r="E1578" s="453"/>
      <c r="F1578" s="454">
        <v>5.93</v>
      </c>
      <c r="G1578" s="454">
        <v>0</v>
      </c>
      <c r="H1578" s="454">
        <f t="shared" si="48"/>
        <v>0</v>
      </c>
      <c r="I1578" s="454">
        <f t="shared" si="49"/>
        <v>0</v>
      </c>
      <c r="J1578" s="322">
        <v>0.3</v>
      </c>
    </row>
    <row r="1579" hidden="1" spans="1:10">
      <c r="A1579" s="384">
        <f>SUBTOTAL(3,$B$7:B1579)</f>
        <v>23</v>
      </c>
      <c r="B1579" s="356" t="s">
        <v>2672</v>
      </c>
      <c r="C1579" s="356" t="s">
        <v>1597</v>
      </c>
      <c r="D1579" s="384" t="s">
        <v>1557</v>
      </c>
      <c r="E1579" s="453"/>
      <c r="F1579" s="454">
        <v>6.18</v>
      </c>
      <c r="G1579" s="454">
        <v>0</v>
      </c>
      <c r="H1579" s="454">
        <f t="shared" si="48"/>
        <v>0</v>
      </c>
      <c r="I1579" s="454">
        <f t="shared" si="49"/>
        <v>0</v>
      </c>
      <c r="J1579" s="322">
        <v>0.3</v>
      </c>
    </row>
    <row r="1580" hidden="1" spans="1:10">
      <c r="A1580" s="384">
        <f>SUBTOTAL(3,$B$7:B1580)</f>
        <v>23</v>
      </c>
      <c r="B1580" s="356" t="s">
        <v>2673</v>
      </c>
      <c r="C1580" s="356" t="s">
        <v>1599</v>
      </c>
      <c r="D1580" s="384" t="s">
        <v>1557</v>
      </c>
      <c r="E1580" s="453"/>
      <c r="F1580" s="454">
        <v>6.4</v>
      </c>
      <c r="G1580" s="454">
        <v>0</v>
      </c>
      <c r="H1580" s="454">
        <f t="shared" si="48"/>
        <v>0</v>
      </c>
      <c r="I1580" s="454">
        <f t="shared" si="49"/>
        <v>0</v>
      </c>
      <c r="J1580" s="322">
        <v>0.3</v>
      </c>
    </row>
    <row r="1581" hidden="1" spans="1:10">
      <c r="A1581" s="384">
        <f>SUBTOTAL(3,$B$7:B1581)</f>
        <v>23</v>
      </c>
      <c r="B1581" s="356" t="s">
        <v>2674</v>
      </c>
      <c r="C1581" s="356" t="s">
        <v>1601</v>
      </c>
      <c r="D1581" s="384" t="s">
        <v>1557</v>
      </c>
      <c r="E1581" s="453"/>
      <c r="F1581" s="454">
        <v>6.59</v>
      </c>
      <c r="G1581" s="454">
        <v>0</v>
      </c>
      <c r="H1581" s="454">
        <f t="shared" si="48"/>
        <v>0</v>
      </c>
      <c r="I1581" s="454">
        <f t="shared" si="49"/>
        <v>0</v>
      </c>
      <c r="J1581" s="322">
        <v>0.3</v>
      </c>
    </row>
    <row r="1582" hidden="1" spans="1:10">
      <c r="A1582" s="384">
        <f>SUBTOTAL(3,$B$7:B1582)</f>
        <v>23</v>
      </c>
      <c r="B1582" s="356" t="s">
        <v>2675</v>
      </c>
      <c r="C1582" s="356" t="s">
        <v>1603</v>
      </c>
      <c r="D1582" s="384" t="s">
        <v>1557</v>
      </c>
      <c r="E1582" s="453"/>
      <c r="F1582" s="454">
        <v>6.77</v>
      </c>
      <c r="G1582" s="454">
        <v>0</v>
      </c>
      <c r="H1582" s="454">
        <f t="shared" si="48"/>
        <v>0</v>
      </c>
      <c r="I1582" s="454">
        <f t="shared" si="49"/>
        <v>0</v>
      </c>
      <c r="J1582" s="322">
        <v>0.3</v>
      </c>
    </row>
    <row r="1583" hidden="1" spans="1:10">
      <c r="A1583" s="384">
        <f>SUBTOTAL(3,$B$7:B1583)</f>
        <v>23</v>
      </c>
      <c r="B1583" s="356" t="s">
        <v>2676</v>
      </c>
      <c r="C1583" s="356" t="s">
        <v>1605</v>
      </c>
      <c r="D1583" s="384" t="s">
        <v>1557</v>
      </c>
      <c r="E1583" s="453"/>
      <c r="F1583" s="454">
        <v>6.91</v>
      </c>
      <c r="G1583" s="454">
        <v>0</v>
      </c>
      <c r="H1583" s="454">
        <f t="shared" si="48"/>
        <v>0</v>
      </c>
      <c r="I1583" s="454">
        <f t="shared" si="49"/>
        <v>0</v>
      </c>
      <c r="J1583" s="322">
        <v>0.3</v>
      </c>
    </row>
    <row r="1584" hidden="1" spans="1:10">
      <c r="A1584" s="384">
        <f>SUBTOTAL(3,$B$7:B1584)</f>
        <v>23</v>
      </c>
      <c r="B1584" s="356" t="s">
        <v>2677</v>
      </c>
      <c r="C1584" s="356" t="s">
        <v>1607</v>
      </c>
      <c r="D1584" s="384" t="s">
        <v>1557</v>
      </c>
      <c r="E1584" s="453"/>
      <c r="F1584" s="454">
        <v>7.03</v>
      </c>
      <c r="G1584" s="454">
        <v>0</v>
      </c>
      <c r="H1584" s="454">
        <f t="shared" si="48"/>
        <v>0</v>
      </c>
      <c r="I1584" s="454">
        <f t="shared" si="49"/>
        <v>0</v>
      </c>
      <c r="J1584" s="322">
        <v>0.3</v>
      </c>
    </row>
    <row r="1585" hidden="1" spans="1:10">
      <c r="A1585" s="384">
        <f>SUBTOTAL(3,$B$7:B1585)</f>
        <v>23</v>
      </c>
      <c r="B1585" s="356" t="s">
        <v>2678</v>
      </c>
      <c r="C1585" s="356" t="s">
        <v>1609</v>
      </c>
      <c r="D1585" s="384" t="s">
        <v>1557</v>
      </c>
      <c r="E1585" s="453"/>
      <c r="F1585" s="454">
        <v>7.12</v>
      </c>
      <c r="G1585" s="454">
        <v>0</v>
      </c>
      <c r="H1585" s="454">
        <f t="shared" si="48"/>
        <v>0</v>
      </c>
      <c r="I1585" s="454">
        <f t="shared" si="49"/>
        <v>0</v>
      </c>
      <c r="J1585" s="322">
        <v>0.3</v>
      </c>
    </row>
    <row r="1586" hidden="1" spans="1:10">
      <c r="A1586" s="384">
        <f>SUBTOTAL(3,$B$7:B1586)</f>
        <v>23</v>
      </c>
      <c r="B1586" s="356" t="s">
        <v>2679</v>
      </c>
      <c r="C1586" s="356" t="s">
        <v>1611</v>
      </c>
      <c r="D1586" s="384" t="s">
        <v>1557</v>
      </c>
      <c r="E1586" s="453"/>
      <c r="F1586" s="454">
        <v>7.25</v>
      </c>
      <c r="G1586" s="454">
        <v>0</v>
      </c>
      <c r="H1586" s="454">
        <f t="shared" si="48"/>
        <v>0</v>
      </c>
      <c r="I1586" s="454">
        <f t="shared" si="49"/>
        <v>0</v>
      </c>
      <c r="J1586" s="322">
        <v>0.3</v>
      </c>
    </row>
    <row r="1587" hidden="1" spans="1:10">
      <c r="A1587" s="384">
        <f>SUBTOTAL(3,$B$7:B1587)</f>
        <v>23</v>
      </c>
      <c r="B1587" s="356" t="s">
        <v>2680</v>
      </c>
      <c r="C1587" s="356" t="s">
        <v>1613</v>
      </c>
      <c r="D1587" s="384" t="s">
        <v>1557</v>
      </c>
      <c r="E1587" s="453"/>
      <c r="F1587" s="454">
        <v>7.35</v>
      </c>
      <c r="G1587" s="454">
        <v>0</v>
      </c>
      <c r="H1587" s="454">
        <f t="shared" si="48"/>
        <v>0</v>
      </c>
      <c r="I1587" s="454">
        <f t="shared" si="49"/>
        <v>0</v>
      </c>
      <c r="J1587" s="322">
        <v>0.3</v>
      </c>
    </row>
    <row r="1588" hidden="1" spans="1:10">
      <c r="A1588" s="384">
        <f>SUBTOTAL(3,$B$7:B1588)</f>
        <v>23</v>
      </c>
      <c r="B1588" s="356" t="s">
        <v>2681</v>
      </c>
      <c r="C1588" s="356" t="s">
        <v>1615</v>
      </c>
      <c r="D1588" s="384" t="s">
        <v>1557</v>
      </c>
      <c r="E1588" s="453"/>
      <c r="F1588" s="454">
        <v>7.43</v>
      </c>
      <c r="G1588" s="454">
        <v>0</v>
      </c>
      <c r="H1588" s="454">
        <f t="shared" si="48"/>
        <v>0</v>
      </c>
      <c r="I1588" s="454">
        <f t="shared" si="49"/>
        <v>0</v>
      </c>
      <c r="J1588" s="322">
        <v>0.3</v>
      </c>
    </row>
    <row r="1589" hidden="1" spans="1:10">
      <c r="A1589" s="384">
        <f>SUBTOTAL(3,$B$7:B1589)</f>
        <v>23</v>
      </c>
      <c r="B1589" s="356" t="s">
        <v>2682</v>
      </c>
      <c r="C1589" s="356" t="s">
        <v>1617</v>
      </c>
      <c r="D1589" s="384" t="s">
        <v>1557</v>
      </c>
      <c r="E1589" s="453"/>
      <c r="F1589" s="454">
        <v>7.49</v>
      </c>
      <c r="G1589" s="454">
        <v>0</v>
      </c>
      <c r="H1589" s="454">
        <f t="shared" si="48"/>
        <v>0</v>
      </c>
      <c r="I1589" s="454">
        <f t="shared" si="49"/>
        <v>0</v>
      </c>
      <c r="J1589" s="322">
        <v>0.3</v>
      </c>
    </row>
    <row r="1590" ht="24" hidden="1" spans="1:10">
      <c r="A1590" s="384">
        <f>SUBTOTAL(3,$B$7:B1590)</f>
        <v>23</v>
      </c>
      <c r="B1590" s="356" t="s">
        <v>2683</v>
      </c>
      <c r="C1590" s="356" t="s">
        <v>1619</v>
      </c>
      <c r="D1590" s="384" t="s">
        <v>1620</v>
      </c>
      <c r="E1590" s="453"/>
      <c r="F1590" s="454">
        <v>0.3</v>
      </c>
      <c r="G1590" s="454">
        <v>0</v>
      </c>
      <c r="H1590" s="454">
        <f t="shared" si="48"/>
        <v>0</v>
      </c>
      <c r="I1590" s="454">
        <f t="shared" si="49"/>
        <v>0</v>
      </c>
      <c r="J1590" s="322">
        <v>0.3</v>
      </c>
    </row>
    <row r="1591" ht="24" hidden="1" spans="1:10">
      <c r="A1591" s="384">
        <f>SUBTOTAL(3,$B$7:B1591)</f>
        <v>23</v>
      </c>
      <c r="B1591" s="356" t="s">
        <v>2684</v>
      </c>
      <c r="C1591" s="356" t="s">
        <v>1622</v>
      </c>
      <c r="D1591" s="384" t="s">
        <v>1620</v>
      </c>
      <c r="E1591" s="453"/>
      <c r="F1591" s="454">
        <v>0.45</v>
      </c>
      <c r="G1591" s="454">
        <v>0</v>
      </c>
      <c r="H1591" s="454">
        <f t="shared" ref="H1591:H1654" si="50">E1591*F1591*J1591</f>
        <v>0</v>
      </c>
      <c r="I1591" s="454">
        <f t="shared" ref="I1591:I1654" si="51">E1591*G1591*J1591</f>
        <v>0</v>
      </c>
      <c r="J1591" s="322">
        <v>0.3</v>
      </c>
    </row>
    <row r="1592" ht="24" hidden="1" spans="1:10">
      <c r="A1592" s="384">
        <f>SUBTOTAL(3,$B$7:B1592)</f>
        <v>23</v>
      </c>
      <c r="B1592" s="356" t="s">
        <v>2685</v>
      </c>
      <c r="C1592" s="356" t="s">
        <v>1624</v>
      </c>
      <c r="D1592" s="384" t="s">
        <v>1620</v>
      </c>
      <c r="E1592" s="453"/>
      <c r="F1592" s="454">
        <v>0.6</v>
      </c>
      <c r="G1592" s="454">
        <v>0</v>
      </c>
      <c r="H1592" s="454">
        <f t="shared" si="50"/>
        <v>0</v>
      </c>
      <c r="I1592" s="454">
        <f t="shared" si="51"/>
        <v>0</v>
      </c>
      <c r="J1592" s="322">
        <v>0.3</v>
      </c>
    </row>
    <row r="1593" ht="24" hidden="1" spans="1:10">
      <c r="A1593" s="384">
        <f>SUBTOTAL(3,$B$7:B1593)</f>
        <v>23</v>
      </c>
      <c r="B1593" s="356" t="s">
        <v>2686</v>
      </c>
      <c r="C1593" s="356" t="s">
        <v>1626</v>
      </c>
      <c r="D1593" s="384" t="s">
        <v>1620</v>
      </c>
      <c r="E1593" s="453"/>
      <c r="F1593" s="454">
        <v>0.75</v>
      </c>
      <c r="G1593" s="454">
        <v>0</v>
      </c>
      <c r="H1593" s="454">
        <f t="shared" si="50"/>
        <v>0</v>
      </c>
      <c r="I1593" s="454">
        <f t="shared" si="51"/>
        <v>0</v>
      </c>
      <c r="J1593" s="322">
        <v>0.3</v>
      </c>
    </row>
    <row r="1594" ht="24" hidden="1" spans="1:10">
      <c r="A1594" s="384">
        <f>SUBTOTAL(3,$B$7:B1594)</f>
        <v>23</v>
      </c>
      <c r="B1594" s="356" t="s">
        <v>2687</v>
      </c>
      <c r="C1594" s="356" t="s">
        <v>1628</v>
      </c>
      <c r="D1594" s="384" t="s">
        <v>1620</v>
      </c>
      <c r="E1594" s="453"/>
      <c r="F1594" s="454">
        <v>0.85</v>
      </c>
      <c r="G1594" s="454">
        <v>0</v>
      </c>
      <c r="H1594" s="454">
        <f t="shared" si="50"/>
        <v>0</v>
      </c>
      <c r="I1594" s="454">
        <f t="shared" si="51"/>
        <v>0</v>
      </c>
      <c r="J1594" s="322">
        <v>0.3</v>
      </c>
    </row>
    <row r="1595" ht="24" hidden="1" spans="1:10">
      <c r="A1595" s="384">
        <f>SUBTOTAL(3,$B$7:B1595)</f>
        <v>23</v>
      </c>
      <c r="B1595" s="356" t="s">
        <v>2688</v>
      </c>
      <c r="C1595" s="356" t="s">
        <v>1630</v>
      </c>
      <c r="D1595" s="384" t="s">
        <v>1620</v>
      </c>
      <c r="E1595" s="453"/>
      <c r="F1595" s="454">
        <v>0.93</v>
      </c>
      <c r="G1595" s="454">
        <v>0</v>
      </c>
      <c r="H1595" s="454">
        <f t="shared" si="50"/>
        <v>0</v>
      </c>
      <c r="I1595" s="454">
        <f t="shared" si="51"/>
        <v>0</v>
      </c>
      <c r="J1595" s="322">
        <v>0.3</v>
      </c>
    </row>
    <row r="1596" ht="24" hidden="1" spans="1:10">
      <c r="A1596" s="384">
        <f>SUBTOTAL(3,$B$7:B1596)</f>
        <v>23</v>
      </c>
      <c r="B1596" s="356" t="s">
        <v>2689</v>
      </c>
      <c r="C1596" s="356" t="s">
        <v>1632</v>
      </c>
      <c r="D1596" s="384" t="s">
        <v>1620</v>
      </c>
      <c r="E1596" s="453"/>
      <c r="F1596" s="454">
        <v>1</v>
      </c>
      <c r="G1596" s="454">
        <v>0</v>
      </c>
      <c r="H1596" s="454">
        <f t="shared" si="50"/>
        <v>0</v>
      </c>
      <c r="I1596" s="454">
        <f t="shared" si="51"/>
        <v>0</v>
      </c>
      <c r="J1596" s="322">
        <v>0.3</v>
      </c>
    </row>
    <row r="1597" ht="24" hidden="1" spans="1:10">
      <c r="A1597" s="384">
        <f>SUBTOTAL(3,$B$7:B1597)</f>
        <v>23</v>
      </c>
      <c r="B1597" s="356" t="s">
        <v>2690</v>
      </c>
      <c r="C1597" s="356" t="s">
        <v>1634</v>
      </c>
      <c r="D1597" s="384" t="s">
        <v>1620</v>
      </c>
      <c r="E1597" s="453"/>
      <c r="F1597" s="454">
        <v>0.1</v>
      </c>
      <c r="G1597" s="454">
        <v>0</v>
      </c>
      <c r="H1597" s="454">
        <f t="shared" si="50"/>
        <v>0</v>
      </c>
      <c r="I1597" s="454">
        <f t="shared" si="51"/>
        <v>0</v>
      </c>
      <c r="J1597" s="322">
        <v>0.3</v>
      </c>
    </row>
    <row r="1598" hidden="1" spans="1:10">
      <c r="A1598" s="384">
        <f>SUBTOTAL(3,$B$7:B1598)</f>
        <v>23</v>
      </c>
      <c r="B1598" s="356" t="s">
        <v>2691</v>
      </c>
      <c r="C1598" s="356" t="s">
        <v>1636</v>
      </c>
      <c r="D1598" s="384" t="s">
        <v>1637</v>
      </c>
      <c r="E1598" s="453"/>
      <c r="F1598" s="454">
        <v>1.2</v>
      </c>
      <c r="G1598" s="454">
        <v>0</v>
      </c>
      <c r="H1598" s="454">
        <f t="shared" si="50"/>
        <v>0</v>
      </c>
      <c r="I1598" s="454">
        <f t="shared" si="51"/>
        <v>0</v>
      </c>
      <c r="J1598" s="322">
        <v>0.4</v>
      </c>
    </row>
    <row r="1599" hidden="1" spans="1:10">
      <c r="A1599" s="384">
        <f>SUBTOTAL(3,$B$7:B1599)</f>
        <v>23</v>
      </c>
      <c r="B1599" s="356" t="s">
        <v>2692</v>
      </c>
      <c r="C1599" s="356" t="s">
        <v>1639</v>
      </c>
      <c r="D1599" s="384" t="s">
        <v>1637</v>
      </c>
      <c r="E1599" s="453"/>
      <c r="F1599" s="454">
        <v>1.35</v>
      </c>
      <c r="G1599" s="454">
        <v>0</v>
      </c>
      <c r="H1599" s="454">
        <f t="shared" si="50"/>
        <v>0</v>
      </c>
      <c r="I1599" s="454">
        <f t="shared" si="51"/>
        <v>0</v>
      </c>
      <c r="J1599" s="322">
        <v>0.4</v>
      </c>
    </row>
    <row r="1600" hidden="1" spans="1:10">
      <c r="A1600" s="384">
        <f>SUBTOTAL(3,$B$7:B1600)</f>
        <v>23</v>
      </c>
      <c r="B1600" s="356" t="s">
        <v>2693</v>
      </c>
      <c r="C1600" s="356" t="s">
        <v>1641</v>
      </c>
      <c r="D1600" s="384" t="s">
        <v>1637</v>
      </c>
      <c r="E1600" s="453"/>
      <c r="F1600" s="454">
        <v>1.1</v>
      </c>
      <c r="G1600" s="454">
        <v>0</v>
      </c>
      <c r="H1600" s="454">
        <f t="shared" si="50"/>
        <v>0</v>
      </c>
      <c r="I1600" s="454">
        <f t="shared" si="51"/>
        <v>0</v>
      </c>
      <c r="J1600" s="322">
        <v>0.3</v>
      </c>
    </row>
    <row r="1601" hidden="1" spans="1:10">
      <c r="A1601" s="384">
        <f>SUBTOTAL(3,$B$7:B1601)</f>
        <v>23</v>
      </c>
      <c r="B1601" s="356" t="s">
        <v>2694</v>
      </c>
      <c r="C1601" s="356" t="s">
        <v>1643</v>
      </c>
      <c r="D1601" s="384" t="s">
        <v>1637</v>
      </c>
      <c r="E1601" s="453"/>
      <c r="F1601" s="454">
        <v>0.66</v>
      </c>
      <c r="G1601" s="454">
        <v>0</v>
      </c>
      <c r="H1601" s="454">
        <f t="shared" si="50"/>
        <v>0</v>
      </c>
      <c r="I1601" s="454">
        <f t="shared" si="51"/>
        <v>0</v>
      </c>
      <c r="J1601" s="322">
        <v>0.3</v>
      </c>
    </row>
    <row r="1602" hidden="1" spans="1:10">
      <c r="A1602" s="384">
        <f>SUBTOTAL(3,$B$7:B1602)</f>
        <v>23</v>
      </c>
      <c r="B1602" s="356" t="s">
        <v>2695</v>
      </c>
      <c r="C1602" s="356" t="s">
        <v>1645</v>
      </c>
      <c r="D1602" s="384" t="s">
        <v>1637</v>
      </c>
      <c r="E1602" s="453"/>
      <c r="F1602" s="454">
        <v>1.4</v>
      </c>
      <c r="G1602" s="454">
        <v>0</v>
      </c>
      <c r="H1602" s="454">
        <f t="shared" si="50"/>
        <v>0</v>
      </c>
      <c r="I1602" s="454">
        <f t="shared" si="51"/>
        <v>0</v>
      </c>
      <c r="J1602" s="322">
        <v>0.3</v>
      </c>
    </row>
    <row r="1603" hidden="1" spans="1:10">
      <c r="A1603" s="384">
        <f>SUBTOTAL(3,$B$7:B1603)</f>
        <v>23</v>
      </c>
      <c r="B1603" s="356" t="s">
        <v>2696</v>
      </c>
      <c r="C1603" s="356" t="s">
        <v>1647</v>
      </c>
      <c r="D1603" s="384" t="s">
        <v>1637</v>
      </c>
      <c r="E1603" s="453"/>
      <c r="F1603" s="454">
        <v>0.84</v>
      </c>
      <c r="G1603" s="454">
        <v>0</v>
      </c>
      <c r="H1603" s="454">
        <f t="shared" si="50"/>
        <v>0</v>
      </c>
      <c r="I1603" s="454">
        <f t="shared" si="51"/>
        <v>0</v>
      </c>
      <c r="J1603" s="322">
        <v>0.3</v>
      </c>
    </row>
    <row r="1604" hidden="1" spans="1:10">
      <c r="A1604" s="384">
        <f>SUBTOTAL(3,$B$7:B1604)</f>
        <v>23</v>
      </c>
      <c r="B1604" s="356" t="s">
        <v>2697</v>
      </c>
      <c r="C1604" s="356" t="s">
        <v>1649</v>
      </c>
      <c r="D1604" s="384" t="s">
        <v>1637</v>
      </c>
      <c r="E1604" s="453"/>
      <c r="F1604" s="454">
        <v>3.5</v>
      </c>
      <c r="G1604" s="454">
        <v>0</v>
      </c>
      <c r="H1604" s="454">
        <f t="shared" si="50"/>
        <v>0</v>
      </c>
      <c r="I1604" s="454">
        <f t="shared" si="51"/>
        <v>0</v>
      </c>
      <c r="J1604" s="322">
        <v>0.3</v>
      </c>
    </row>
    <row r="1605" hidden="1" spans="1:10">
      <c r="A1605" s="384">
        <f>SUBTOTAL(3,$B$7:B1605)</f>
        <v>23</v>
      </c>
      <c r="B1605" s="356" t="s">
        <v>2698</v>
      </c>
      <c r="C1605" s="356" t="s">
        <v>1651</v>
      </c>
      <c r="D1605" s="384" t="s">
        <v>1637</v>
      </c>
      <c r="E1605" s="453"/>
      <c r="F1605" s="454">
        <v>4</v>
      </c>
      <c r="G1605" s="454">
        <v>0</v>
      </c>
      <c r="H1605" s="454">
        <f t="shared" si="50"/>
        <v>0</v>
      </c>
      <c r="I1605" s="454">
        <f t="shared" si="51"/>
        <v>0</v>
      </c>
      <c r="J1605" s="322">
        <v>0.3</v>
      </c>
    </row>
    <row r="1606" hidden="1" spans="1:10">
      <c r="A1606" s="384">
        <f>SUBTOTAL(3,$B$7:B1606)</f>
        <v>23</v>
      </c>
      <c r="B1606" s="356" t="s">
        <v>2699</v>
      </c>
      <c r="C1606" s="356" t="s">
        <v>1653</v>
      </c>
      <c r="D1606" s="384" t="s">
        <v>592</v>
      </c>
      <c r="E1606" s="453"/>
      <c r="F1606" s="454">
        <v>0.06</v>
      </c>
      <c r="G1606" s="454">
        <v>0</v>
      </c>
      <c r="H1606" s="454">
        <f t="shared" si="50"/>
        <v>0</v>
      </c>
      <c r="I1606" s="454">
        <f t="shared" si="51"/>
        <v>0</v>
      </c>
      <c r="J1606" s="322">
        <v>0.3</v>
      </c>
    </row>
    <row r="1607" hidden="1" spans="1:10">
      <c r="A1607" s="384">
        <f>SUBTOTAL(3,$B$7:B1607)</f>
        <v>23</v>
      </c>
      <c r="B1607" s="356" t="s">
        <v>2700</v>
      </c>
      <c r="C1607" s="356" t="s">
        <v>1655</v>
      </c>
      <c r="D1607" s="384" t="s">
        <v>592</v>
      </c>
      <c r="E1607" s="453"/>
      <c r="F1607" s="454">
        <v>0.08</v>
      </c>
      <c r="G1607" s="454">
        <v>0</v>
      </c>
      <c r="H1607" s="454">
        <f t="shared" si="50"/>
        <v>0</v>
      </c>
      <c r="I1607" s="454">
        <f t="shared" si="51"/>
        <v>0</v>
      </c>
      <c r="J1607" s="322">
        <v>0.3</v>
      </c>
    </row>
    <row r="1608" hidden="1" spans="1:10">
      <c r="A1608" s="384">
        <f>SUBTOTAL(3,$B$7:B1608)</f>
        <v>23</v>
      </c>
      <c r="B1608" s="356" t="s">
        <v>2701</v>
      </c>
      <c r="C1608" s="356" t="s">
        <v>1657</v>
      </c>
      <c r="D1608" s="384" t="s">
        <v>1637</v>
      </c>
      <c r="E1608" s="453"/>
      <c r="F1608" s="454">
        <v>1.13</v>
      </c>
      <c r="G1608" s="454">
        <v>0</v>
      </c>
      <c r="H1608" s="454">
        <f t="shared" si="50"/>
        <v>0</v>
      </c>
      <c r="I1608" s="454">
        <f t="shared" si="51"/>
        <v>0</v>
      </c>
      <c r="J1608" s="322">
        <v>0.3</v>
      </c>
    </row>
    <row r="1609" hidden="1" spans="1:10">
      <c r="A1609" s="384">
        <f>SUBTOTAL(3,$B$7:B1609)</f>
        <v>23</v>
      </c>
      <c r="B1609" s="356" t="s">
        <v>2702</v>
      </c>
      <c r="C1609" s="356" t="s">
        <v>1659</v>
      </c>
      <c r="D1609" s="384" t="s">
        <v>1637</v>
      </c>
      <c r="E1609" s="453"/>
      <c r="F1609" s="454">
        <v>1.5</v>
      </c>
      <c r="G1609" s="454">
        <v>0</v>
      </c>
      <c r="H1609" s="454">
        <f t="shared" si="50"/>
        <v>0</v>
      </c>
      <c r="I1609" s="454">
        <f t="shared" si="51"/>
        <v>0</v>
      </c>
      <c r="J1609" s="322">
        <v>0.3</v>
      </c>
    </row>
    <row r="1610" hidden="1" spans="1:10">
      <c r="A1610" s="384">
        <f>SUBTOTAL(3,$B$7:B1610)</f>
        <v>23</v>
      </c>
      <c r="B1610" s="356" t="s">
        <v>2703</v>
      </c>
      <c r="C1610" s="356" t="s">
        <v>1661</v>
      </c>
      <c r="D1610" s="384" t="s">
        <v>592</v>
      </c>
      <c r="E1610" s="453"/>
      <c r="F1610" s="454">
        <v>3.12</v>
      </c>
      <c r="G1610" s="454">
        <v>0</v>
      </c>
      <c r="H1610" s="454">
        <f t="shared" si="50"/>
        <v>0</v>
      </c>
      <c r="I1610" s="454">
        <f t="shared" si="51"/>
        <v>0</v>
      </c>
      <c r="J1610" s="322">
        <v>0.4</v>
      </c>
    </row>
    <row r="1611" hidden="1" spans="1:10">
      <c r="A1611" s="384">
        <f>SUBTOTAL(3,$B$7:B1611)</f>
        <v>23</v>
      </c>
      <c r="B1611" s="356" t="s">
        <v>2704</v>
      </c>
      <c r="C1611" s="356" t="s">
        <v>1663</v>
      </c>
      <c r="D1611" s="384" t="s">
        <v>592</v>
      </c>
      <c r="E1611" s="453"/>
      <c r="F1611" s="454">
        <v>6.08</v>
      </c>
      <c r="G1611" s="454">
        <v>0</v>
      </c>
      <c r="H1611" s="454">
        <f t="shared" si="50"/>
        <v>0</v>
      </c>
      <c r="I1611" s="454">
        <f t="shared" si="51"/>
        <v>0</v>
      </c>
      <c r="J1611" s="322">
        <v>0.4</v>
      </c>
    </row>
    <row r="1612" hidden="1" spans="1:10">
      <c r="A1612" s="384">
        <f>SUBTOTAL(3,$B$7:B1612)</f>
        <v>23</v>
      </c>
      <c r="B1612" s="356" t="s">
        <v>2705</v>
      </c>
      <c r="C1612" s="356" t="s">
        <v>1665</v>
      </c>
      <c r="D1612" s="384" t="s">
        <v>592</v>
      </c>
      <c r="E1612" s="453"/>
      <c r="F1612" s="454">
        <v>9.12</v>
      </c>
      <c r="G1612" s="454">
        <v>0</v>
      </c>
      <c r="H1612" s="454">
        <f t="shared" si="50"/>
        <v>0</v>
      </c>
      <c r="I1612" s="454">
        <f t="shared" si="51"/>
        <v>0</v>
      </c>
      <c r="J1612" s="322">
        <v>0.4</v>
      </c>
    </row>
    <row r="1613" hidden="1" spans="1:10">
      <c r="A1613" s="384">
        <f>SUBTOTAL(3,$B$7:B1613)</f>
        <v>23</v>
      </c>
      <c r="B1613" s="356" t="s">
        <v>2706</v>
      </c>
      <c r="C1613" s="356" t="s">
        <v>1667</v>
      </c>
      <c r="D1613" s="384" t="s">
        <v>592</v>
      </c>
      <c r="E1613" s="453"/>
      <c r="F1613" s="454">
        <v>11.52</v>
      </c>
      <c r="G1613" s="454">
        <v>0</v>
      </c>
      <c r="H1613" s="454">
        <f t="shared" si="50"/>
        <v>0</v>
      </c>
      <c r="I1613" s="454">
        <f t="shared" si="51"/>
        <v>0</v>
      </c>
      <c r="J1613" s="322">
        <v>0.4</v>
      </c>
    </row>
    <row r="1614" hidden="1" spans="1:10">
      <c r="A1614" s="384">
        <f>SUBTOTAL(3,$B$7:B1614)</f>
        <v>23</v>
      </c>
      <c r="B1614" s="356" t="s">
        <v>2707</v>
      </c>
      <c r="C1614" s="356" t="s">
        <v>1669</v>
      </c>
      <c r="D1614" s="384" t="s">
        <v>592</v>
      </c>
      <c r="E1614" s="453"/>
      <c r="F1614" s="454">
        <v>16.32</v>
      </c>
      <c r="G1614" s="454">
        <v>0</v>
      </c>
      <c r="H1614" s="454">
        <f t="shared" si="50"/>
        <v>0</v>
      </c>
      <c r="I1614" s="454">
        <f t="shared" si="51"/>
        <v>0</v>
      </c>
      <c r="J1614" s="322">
        <v>0.4</v>
      </c>
    </row>
    <row r="1615" hidden="1" spans="1:10">
      <c r="A1615" s="384">
        <f>SUBTOTAL(3,$B$7:B1615)</f>
        <v>23</v>
      </c>
      <c r="B1615" s="356" t="s">
        <v>2708</v>
      </c>
      <c r="C1615" s="356" t="s">
        <v>1671</v>
      </c>
      <c r="D1615" s="384" t="s">
        <v>592</v>
      </c>
      <c r="E1615" s="453"/>
      <c r="F1615" s="454">
        <v>21.12</v>
      </c>
      <c r="G1615" s="454">
        <v>0</v>
      </c>
      <c r="H1615" s="454">
        <f t="shared" si="50"/>
        <v>0</v>
      </c>
      <c r="I1615" s="454">
        <f t="shared" si="51"/>
        <v>0</v>
      </c>
      <c r="J1615" s="322">
        <v>0.4</v>
      </c>
    </row>
    <row r="1616" hidden="1" spans="1:10">
      <c r="A1616" s="384">
        <f>SUBTOTAL(3,$B$7:B1616)</f>
        <v>23</v>
      </c>
      <c r="B1616" s="356" t="s">
        <v>2709</v>
      </c>
      <c r="C1616" s="356" t="s">
        <v>1673</v>
      </c>
      <c r="D1616" s="384" t="s">
        <v>592</v>
      </c>
      <c r="E1616" s="453"/>
      <c r="F1616" s="454">
        <v>30.72</v>
      </c>
      <c r="G1616" s="454">
        <v>0</v>
      </c>
      <c r="H1616" s="454">
        <f t="shared" si="50"/>
        <v>0</v>
      </c>
      <c r="I1616" s="454">
        <f t="shared" si="51"/>
        <v>0</v>
      </c>
      <c r="J1616" s="322">
        <v>0.4</v>
      </c>
    </row>
    <row r="1617" hidden="1" spans="1:10">
      <c r="A1617" s="384">
        <f>SUBTOTAL(3,$B$7:B1617)</f>
        <v>23</v>
      </c>
      <c r="B1617" s="356" t="s">
        <v>2710</v>
      </c>
      <c r="C1617" s="356" t="s">
        <v>1675</v>
      </c>
      <c r="D1617" s="384" t="s">
        <v>592</v>
      </c>
      <c r="E1617" s="453"/>
      <c r="F1617" s="454">
        <v>1.55</v>
      </c>
      <c r="G1617" s="454">
        <v>0</v>
      </c>
      <c r="H1617" s="454">
        <f t="shared" si="50"/>
        <v>0</v>
      </c>
      <c r="I1617" s="454">
        <f t="shared" si="51"/>
        <v>0</v>
      </c>
      <c r="J1617" s="322">
        <v>0.4</v>
      </c>
    </row>
    <row r="1618" hidden="1" spans="1:10">
      <c r="A1618" s="384">
        <f>SUBTOTAL(3,$B$7:B1618)</f>
        <v>23</v>
      </c>
      <c r="B1618" s="356" t="s">
        <v>2711</v>
      </c>
      <c r="C1618" s="356" t="s">
        <v>1677</v>
      </c>
      <c r="D1618" s="384" t="s">
        <v>592</v>
      </c>
      <c r="E1618" s="453"/>
      <c r="F1618" s="454">
        <v>2.6</v>
      </c>
      <c r="G1618" s="454">
        <v>0</v>
      </c>
      <c r="H1618" s="454">
        <f t="shared" si="50"/>
        <v>0</v>
      </c>
      <c r="I1618" s="454">
        <f t="shared" si="51"/>
        <v>0</v>
      </c>
      <c r="J1618" s="322">
        <v>0.4</v>
      </c>
    </row>
    <row r="1619" hidden="1" spans="1:10">
      <c r="A1619" s="384">
        <f>SUBTOTAL(3,$B$7:B1619)</f>
        <v>23</v>
      </c>
      <c r="B1619" s="356" t="s">
        <v>2712</v>
      </c>
      <c r="C1619" s="356" t="s">
        <v>1679</v>
      </c>
      <c r="D1619" s="384" t="s">
        <v>592</v>
      </c>
      <c r="E1619" s="453"/>
      <c r="F1619" s="454">
        <v>3.8</v>
      </c>
      <c r="G1619" s="454">
        <v>0</v>
      </c>
      <c r="H1619" s="454">
        <f t="shared" si="50"/>
        <v>0</v>
      </c>
      <c r="I1619" s="454">
        <f t="shared" si="51"/>
        <v>0</v>
      </c>
      <c r="J1619" s="322">
        <v>0.4</v>
      </c>
    </row>
    <row r="1620" hidden="1" spans="1:10">
      <c r="A1620" s="384">
        <f>SUBTOTAL(3,$B$7:B1620)</f>
        <v>23</v>
      </c>
      <c r="B1620" s="356" t="s">
        <v>2713</v>
      </c>
      <c r="C1620" s="356" t="s">
        <v>1681</v>
      </c>
      <c r="D1620" s="384" t="s">
        <v>592</v>
      </c>
      <c r="E1620" s="453"/>
      <c r="F1620" s="454">
        <v>5.2</v>
      </c>
      <c r="G1620" s="454">
        <v>0</v>
      </c>
      <c r="H1620" s="454">
        <f t="shared" si="50"/>
        <v>0</v>
      </c>
      <c r="I1620" s="454">
        <f t="shared" si="51"/>
        <v>0</v>
      </c>
      <c r="J1620" s="322">
        <v>0.4</v>
      </c>
    </row>
    <row r="1621" hidden="1" spans="1:10">
      <c r="A1621" s="384">
        <f>SUBTOTAL(3,$B$7:B1621)</f>
        <v>23</v>
      </c>
      <c r="B1621" s="356" t="s">
        <v>2714</v>
      </c>
      <c r="C1621" s="356" t="s">
        <v>1683</v>
      </c>
      <c r="D1621" s="384" t="s">
        <v>592</v>
      </c>
      <c r="E1621" s="453"/>
      <c r="F1621" s="454">
        <v>7.6</v>
      </c>
      <c r="G1621" s="454">
        <v>0</v>
      </c>
      <c r="H1621" s="454">
        <f t="shared" si="50"/>
        <v>0</v>
      </c>
      <c r="I1621" s="454">
        <f t="shared" si="51"/>
        <v>0</v>
      </c>
      <c r="J1621" s="322">
        <v>0.4</v>
      </c>
    </row>
    <row r="1622" hidden="1" spans="1:10">
      <c r="A1622" s="384">
        <f>SUBTOTAL(3,$B$7:B1622)</f>
        <v>23</v>
      </c>
      <c r="B1622" s="356" t="s">
        <v>2715</v>
      </c>
      <c r="C1622" s="356" t="s">
        <v>1685</v>
      </c>
      <c r="D1622" s="384" t="s">
        <v>592</v>
      </c>
      <c r="E1622" s="453"/>
      <c r="F1622" s="454">
        <v>10.4</v>
      </c>
      <c r="G1622" s="454">
        <v>0</v>
      </c>
      <c r="H1622" s="454">
        <f t="shared" si="50"/>
        <v>0</v>
      </c>
      <c r="I1622" s="454">
        <f t="shared" si="51"/>
        <v>0</v>
      </c>
      <c r="J1622" s="322">
        <v>0.4</v>
      </c>
    </row>
    <row r="1623" hidden="1" spans="1:10">
      <c r="A1623" s="384">
        <f>SUBTOTAL(3,$B$7:B1623)</f>
        <v>23</v>
      </c>
      <c r="B1623" s="356" t="s">
        <v>2716</v>
      </c>
      <c r="C1623" s="356" t="s">
        <v>1687</v>
      </c>
      <c r="D1623" s="384" t="s">
        <v>592</v>
      </c>
      <c r="E1623" s="453"/>
      <c r="F1623" s="454">
        <v>0.3</v>
      </c>
      <c r="G1623" s="454">
        <v>0</v>
      </c>
      <c r="H1623" s="454">
        <f t="shared" si="50"/>
        <v>0</v>
      </c>
      <c r="I1623" s="454">
        <f t="shared" si="51"/>
        <v>0</v>
      </c>
      <c r="J1623" s="322">
        <v>0.4</v>
      </c>
    </row>
    <row r="1624" hidden="1" spans="1:10">
      <c r="A1624" s="384">
        <f>SUBTOTAL(3,$B$7:B1624)</f>
        <v>23</v>
      </c>
      <c r="B1624" s="356" t="s">
        <v>2717</v>
      </c>
      <c r="C1624" s="356" t="s">
        <v>1689</v>
      </c>
      <c r="D1624" s="384" t="s">
        <v>592</v>
      </c>
      <c r="E1624" s="453"/>
      <c r="F1624" s="454">
        <v>0.46</v>
      </c>
      <c r="G1624" s="454">
        <v>0</v>
      </c>
      <c r="H1624" s="454">
        <f t="shared" si="50"/>
        <v>0</v>
      </c>
      <c r="I1624" s="454">
        <f t="shared" si="51"/>
        <v>0</v>
      </c>
      <c r="J1624" s="322">
        <v>0.4</v>
      </c>
    </row>
    <row r="1625" hidden="1" spans="1:10">
      <c r="A1625" s="384">
        <f>SUBTOTAL(3,$B$7:B1625)</f>
        <v>23</v>
      </c>
      <c r="B1625" s="356" t="s">
        <v>2718</v>
      </c>
      <c r="C1625" s="356" t="s">
        <v>1691</v>
      </c>
      <c r="D1625" s="384" t="s">
        <v>592</v>
      </c>
      <c r="E1625" s="453"/>
      <c r="F1625" s="454">
        <v>0.61</v>
      </c>
      <c r="G1625" s="454">
        <v>0</v>
      </c>
      <c r="H1625" s="454">
        <f t="shared" si="50"/>
        <v>0</v>
      </c>
      <c r="I1625" s="454">
        <f t="shared" si="51"/>
        <v>0</v>
      </c>
      <c r="J1625" s="322">
        <v>0.4</v>
      </c>
    </row>
    <row r="1626" hidden="1" spans="1:10">
      <c r="A1626" s="384">
        <f>SUBTOTAL(3,$B$7:B1626)</f>
        <v>23</v>
      </c>
      <c r="B1626" s="356" t="s">
        <v>2719</v>
      </c>
      <c r="C1626" s="356" t="s">
        <v>1693</v>
      </c>
      <c r="D1626" s="384" t="s">
        <v>592</v>
      </c>
      <c r="E1626" s="453"/>
      <c r="F1626" s="454">
        <v>1.08</v>
      </c>
      <c r="G1626" s="454">
        <v>0</v>
      </c>
      <c r="H1626" s="454">
        <f t="shared" si="50"/>
        <v>0</v>
      </c>
      <c r="I1626" s="454">
        <f t="shared" si="51"/>
        <v>0</v>
      </c>
      <c r="J1626" s="322">
        <v>0.4</v>
      </c>
    </row>
    <row r="1627" hidden="1" spans="1:10">
      <c r="A1627" s="384">
        <f>SUBTOTAL(3,$B$7:B1627)</f>
        <v>23</v>
      </c>
      <c r="B1627" s="356" t="s">
        <v>2720</v>
      </c>
      <c r="C1627" s="356" t="s">
        <v>1695</v>
      </c>
      <c r="D1627" s="384" t="s">
        <v>592</v>
      </c>
      <c r="E1627" s="453"/>
      <c r="F1627" s="454">
        <v>1.55</v>
      </c>
      <c r="G1627" s="454">
        <v>0</v>
      </c>
      <c r="H1627" s="454">
        <f t="shared" si="50"/>
        <v>0</v>
      </c>
      <c r="I1627" s="454">
        <f t="shared" si="51"/>
        <v>0</v>
      </c>
      <c r="J1627" s="322">
        <v>0.4</v>
      </c>
    </row>
    <row r="1628" hidden="1" spans="1:10">
      <c r="A1628" s="384">
        <f>SUBTOTAL(3,$B$7:B1628)</f>
        <v>23</v>
      </c>
      <c r="B1628" s="356" t="s">
        <v>2721</v>
      </c>
      <c r="C1628" s="356" t="s">
        <v>1697</v>
      </c>
      <c r="D1628" s="384" t="s">
        <v>592</v>
      </c>
      <c r="E1628" s="453"/>
      <c r="F1628" s="454">
        <v>2.6</v>
      </c>
      <c r="G1628" s="454">
        <v>0</v>
      </c>
      <c r="H1628" s="454">
        <f t="shared" si="50"/>
        <v>0</v>
      </c>
      <c r="I1628" s="454">
        <f t="shared" si="51"/>
        <v>0</v>
      </c>
      <c r="J1628" s="322">
        <v>0.4</v>
      </c>
    </row>
    <row r="1629" hidden="1" spans="1:10">
      <c r="A1629" s="384">
        <f>SUBTOTAL(3,$B$7:B1629)</f>
        <v>23</v>
      </c>
      <c r="B1629" s="356" t="s">
        <v>2722</v>
      </c>
      <c r="C1629" s="356" t="s">
        <v>1699</v>
      </c>
      <c r="D1629" s="384" t="s">
        <v>592</v>
      </c>
      <c r="E1629" s="453"/>
      <c r="F1629" s="454">
        <v>0.08</v>
      </c>
      <c r="G1629" s="454">
        <v>0</v>
      </c>
      <c r="H1629" s="454">
        <f t="shared" si="50"/>
        <v>0</v>
      </c>
      <c r="I1629" s="454">
        <f t="shared" si="51"/>
        <v>0</v>
      </c>
      <c r="J1629" s="322">
        <v>0.3</v>
      </c>
    </row>
    <row r="1630" hidden="1" spans="1:10">
      <c r="A1630" s="384">
        <f>SUBTOTAL(3,$B$7:B1630)</f>
        <v>23</v>
      </c>
      <c r="B1630" s="356" t="s">
        <v>2723</v>
      </c>
      <c r="C1630" s="356" t="s">
        <v>1701</v>
      </c>
      <c r="D1630" s="384" t="s">
        <v>305</v>
      </c>
      <c r="E1630" s="453"/>
      <c r="F1630" s="454">
        <v>1.15</v>
      </c>
      <c r="G1630" s="454">
        <v>0</v>
      </c>
      <c r="H1630" s="454">
        <f t="shared" si="50"/>
        <v>0</v>
      </c>
      <c r="I1630" s="454">
        <f t="shared" si="51"/>
        <v>0</v>
      </c>
      <c r="J1630" s="322">
        <v>0.3</v>
      </c>
    </row>
    <row r="1631" hidden="1" spans="1:10">
      <c r="A1631" s="384">
        <f>SUBTOTAL(3,$B$7:B1631)</f>
        <v>23</v>
      </c>
      <c r="B1631" s="356" t="s">
        <v>2724</v>
      </c>
      <c r="C1631" s="356" t="s">
        <v>1703</v>
      </c>
      <c r="D1631" s="384" t="s">
        <v>305</v>
      </c>
      <c r="E1631" s="453"/>
      <c r="F1631" s="454">
        <v>1.3</v>
      </c>
      <c r="G1631" s="454">
        <v>0</v>
      </c>
      <c r="H1631" s="454">
        <f t="shared" si="50"/>
        <v>0</v>
      </c>
      <c r="I1631" s="454">
        <f t="shared" si="51"/>
        <v>0</v>
      </c>
      <c r="J1631" s="322">
        <v>0.3</v>
      </c>
    </row>
    <row r="1632" hidden="1" spans="1:10">
      <c r="A1632" s="384">
        <f>SUBTOTAL(3,$B$7:B1632)</f>
        <v>23</v>
      </c>
      <c r="B1632" s="356" t="s">
        <v>2725</v>
      </c>
      <c r="C1632" s="356" t="s">
        <v>1705</v>
      </c>
      <c r="D1632" s="384" t="s">
        <v>305</v>
      </c>
      <c r="E1632" s="453"/>
      <c r="F1632" s="454">
        <v>1.7</v>
      </c>
      <c r="G1632" s="454">
        <v>0</v>
      </c>
      <c r="H1632" s="454">
        <f t="shared" si="50"/>
        <v>0</v>
      </c>
      <c r="I1632" s="454">
        <f t="shared" si="51"/>
        <v>0</v>
      </c>
      <c r="J1632" s="322">
        <v>0.3</v>
      </c>
    </row>
    <row r="1633" hidden="1" spans="1:10">
      <c r="A1633" s="384">
        <f>SUBTOTAL(3,$B$7:B1633)</f>
        <v>23</v>
      </c>
      <c r="B1633" s="356" t="s">
        <v>2726</v>
      </c>
      <c r="C1633" s="356" t="s">
        <v>1707</v>
      </c>
      <c r="D1633" s="384" t="s">
        <v>305</v>
      </c>
      <c r="E1633" s="453"/>
      <c r="F1633" s="454">
        <v>2.1</v>
      </c>
      <c r="G1633" s="454">
        <v>0</v>
      </c>
      <c r="H1633" s="454">
        <f t="shared" si="50"/>
        <v>0</v>
      </c>
      <c r="I1633" s="454">
        <f t="shared" si="51"/>
        <v>0</v>
      </c>
      <c r="J1633" s="322">
        <v>0.3</v>
      </c>
    </row>
    <row r="1634" hidden="1" spans="1:10">
      <c r="A1634" s="384">
        <f>SUBTOTAL(3,$B$7:B1634)</f>
        <v>23</v>
      </c>
      <c r="B1634" s="356" t="s">
        <v>2727</v>
      </c>
      <c r="C1634" s="356" t="s">
        <v>1709</v>
      </c>
      <c r="D1634" s="384" t="s">
        <v>305</v>
      </c>
      <c r="E1634" s="453"/>
      <c r="F1634" s="454">
        <v>2.3</v>
      </c>
      <c r="G1634" s="454">
        <v>0</v>
      </c>
      <c r="H1634" s="454">
        <f t="shared" si="50"/>
        <v>0</v>
      </c>
      <c r="I1634" s="454">
        <f t="shared" si="51"/>
        <v>0</v>
      </c>
      <c r="J1634" s="322">
        <v>0.3</v>
      </c>
    </row>
    <row r="1635" hidden="1" spans="1:10">
      <c r="A1635" s="384">
        <f>SUBTOTAL(3,$B$7:B1635)</f>
        <v>23</v>
      </c>
      <c r="B1635" s="356" t="s">
        <v>2728</v>
      </c>
      <c r="C1635" s="356" t="s">
        <v>1711</v>
      </c>
      <c r="D1635" s="384" t="s">
        <v>305</v>
      </c>
      <c r="E1635" s="453"/>
      <c r="F1635" s="454">
        <v>2.7</v>
      </c>
      <c r="G1635" s="454">
        <v>0</v>
      </c>
      <c r="H1635" s="454">
        <f t="shared" si="50"/>
        <v>0</v>
      </c>
      <c r="I1635" s="454">
        <f t="shared" si="51"/>
        <v>0</v>
      </c>
      <c r="J1635" s="322">
        <v>0.3</v>
      </c>
    </row>
    <row r="1636" hidden="1" spans="1:10">
      <c r="A1636" s="384">
        <f>SUBTOTAL(3,$B$7:B1636)</f>
        <v>23</v>
      </c>
      <c r="B1636" s="356" t="s">
        <v>2729</v>
      </c>
      <c r="C1636" s="356" t="s">
        <v>1713</v>
      </c>
      <c r="D1636" s="384" t="s">
        <v>305</v>
      </c>
      <c r="E1636" s="453"/>
      <c r="F1636" s="454">
        <v>2.9</v>
      </c>
      <c r="G1636" s="454">
        <v>0</v>
      </c>
      <c r="H1636" s="454">
        <f t="shared" si="50"/>
        <v>0</v>
      </c>
      <c r="I1636" s="454">
        <f t="shared" si="51"/>
        <v>0</v>
      </c>
      <c r="J1636" s="322">
        <v>0.3</v>
      </c>
    </row>
    <row r="1637" hidden="1" spans="1:10">
      <c r="A1637" s="384">
        <f>SUBTOTAL(3,$B$7:B1637)</f>
        <v>23</v>
      </c>
      <c r="B1637" s="356" t="s">
        <v>2730</v>
      </c>
      <c r="C1637" s="356" t="s">
        <v>1715</v>
      </c>
      <c r="D1637" s="384" t="s">
        <v>305</v>
      </c>
      <c r="E1637" s="453"/>
      <c r="F1637" s="454">
        <v>3.2</v>
      </c>
      <c r="G1637" s="454">
        <v>0</v>
      </c>
      <c r="H1637" s="454">
        <f t="shared" si="50"/>
        <v>0</v>
      </c>
      <c r="I1637" s="454">
        <f t="shared" si="51"/>
        <v>0</v>
      </c>
      <c r="J1637" s="322">
        <v>0.3</v>
      </c>
    </row>
    <row r="1638" hidden="1" spans="1:10">
      <c r="A1638" s="384">
        <f>SUBTOTAL(3,$B$7:B1638)</f>
        <v>23</v>
      </c>
      <c r="B1638" s="356" t="s">
        <v>2731</v>
      </c>
      <c r="C1638" s="356" t="s">
        <v>1717</v>
      </c>
      <c r="D1638" s="384" t="s">
        <v>305</v>
      </c>
      <c r="E1638" s="453"/>
      <c r="F1638" s="454">
        <v>0.68</v>
      </c>
      <c r="G1638" s="454">
        <v>0.17</v>
      </c>
      <c r="H1638" s="454">
        <f t="shared" si="50"/>
        <v>0</v>
      </c>
      <c r="I1638" s="454">
        <f t="shared" si="51"/>
        <v>0</v>
      </c>
      <c r="J1638" s="322">
        <v>0.3</v>
      </c>
    </row>
    <row r="1639" hidden="1" spans="1:10">
      <c r="A1639" s="384">
        <f>SUBTOTAL(3,$B$7:B1639)</f>
        <v>23</v>
      </c>
      <c r="B1639" s="356" t="s">
        <v>2732</v>
      </c>
      <c r="C1639" s="356" t="s">
        <v>1719</v>
      </c>
      <c r="D1639" s="384" t="s">
        <v>305</v>
      </c>
      <c r="E1639" s="453"/>
      <c r="F1639" s="454">
        <v>0.87</v>
      </c>
      <c r="G1639" s="454">
        <v>0.22</v>
      </c>
      <c r="H1639" s="454">
        <f t="shared" si="50"/>
        <v>0</v>
      </c>
      <c r="I1639" s="454">
        <f t="shared" si="51"/>
        <v>0</v>
      </c>
      <c r="J1639" s="322">
        <v>0.3</v>
      </c>
    </row>
    <row r="1640" hidden="1" spans="1:10">
      <c r="A1640" s="384">
        <f>SUBTOTAL(3,$B$7:B1640)</f>
        <v>23</v>
      </c>
      <c r="B1640" s="356" t="s">
        <v>2733</v>
      </c>
      <c r="C1640" s="356" t="s">
        <v>1721</v>
      </c>
      <c r="D1640" s="384" t="s">
        <v>305</v>
      </c>
      <c r="E1640" s="453"/>
      <c r="F1640" s="454">
        <v>1.15</v>
      </c>
      <c r="G1640" s="454">
        <v>0.29</v>
      </c>
      <c r="H1640" s="454">
        <f t="shared" si="50"/>
        <v>0</v>
      </c>
      <c r="I1640" s="454">
        <f t="shared" si="51"/>
        <v>0</v>
      </c>
      <c r="J1640" s="322">
        <v>0.3</v>
      </c>
    </row>
    <row r="1641" hidden="1" spans="1:10">
      <c r="A1641" s="384">
        <f>SUBTOTAL(3,$B$7:B1641)</f>
        <v>23</v>
      </c>
      <c r="B1641" s="356" t="s">
        <v>2734</v>
      </c>
      <c r="C1641" s="356" t="s">
        <v>1723</v>
      </c>
      <c r="D1641" s="384" t="s">
        <v>305</v>
      </c>
      <c r="E1641" s="453"/>
      <c r="F1641" s="454">
        <v>1.35</v>
      </c>
      <c r="G1641" s="454">
        <v>0.33</v>
      </c>
      <c r="H1641" s="454">
        <f t="shared" si="50"/>
        <v>0</v>
      </c>
      <c r="I1641" s="454">
        <f t="shared" si="51"/>
        <v>0</v>
      </c>
      <c r="J1641" s="322">
        <v>0.3</v>
      </c>
    </row>
    <row r="1642" hidden="1" spans="1:10">
      <c r="A1642" s="384">
        <f>SUBTOTAL(3,$B$7:B1642)</f>
        <v>23</v>
      </c>
      <c r="B1642" s="356" t="s">
        <v>2735</v>
      </c>
      <c r="C1642" s="356" t="s">
        <v>1725</v>
      </c>
      <c r="D1642" s="384" t="s">
        <v>305</v>
      </c>
      <c r="E1642" s="453"/>
      <c r="F1642" s="454">
        <v>1.53</v>
      </c>
      <c r="G1642" s="454">
        <v>0.38</v>
      </c>
      <c r="H1642" s="454">
        <f t="shared" si="50"/>
        <v>0</v>
      </c>
      <c r="I1642" s="454">
        <f t="shared" si="51"/>
        <v>0</v>
      </c>
      <c r="J1642" s="322">
        <v>0.3</v>
      </c>
    </row>
    <row r="1643" hidden="1" spans="1:10">
      <c r="A1643" s="384">
        <f>SUBTOTAL(3,$B$7:B1643)</f>
        <v>23</v>
      </c>
      <c r="B1643" s="356" t="s">
        <v>2736</v>
      </c>
      <c r="C1643" s="356" t="s">
        <v>1727</v>
      </c>
      <c r="D1643" s="384" t="s">
        <v>305</v>
      </c>
      <c r="E1643" s="453"/>
      <c r="F1643" s="454">
        <v>1.83</v>
      </c>
      <c r="G1643" s="454">
        <v>0.46</v>
      </c>
      <c r="H1643" s="454">
        <f t="shared" si="50"/>
        <v>0</v>
      </c>
      <c r="I1643" s="454">
        <f t="shared" si="51"/>
        <v>0</v>
      </c>
      <c r="J1643" s="322">
        <v>0.3</v>
      </c>
    </row>
    <row r="1644" hidden="1" spans="1:10">
      <c r="A1644" s="384">
        <f>SUBTOTAL(3,$B$7:B1644)</f>
        <v>23</v>
      </c>
      <c r="B1644" s="356" t="s">
        <v>2737</v>
      </c>
      <c r="C1644" s="356" t="s">
        <v>1729</v>
      </c>
      <c r="D1644" s="384" t="s">
        <v>305</v>
      </c>
      <c r="E1644" s="453"/>
      <c r="F1644" s="454">
        <v>1.92</v>
      </c>
      <c r="G1644" s="454">
        <v>0.48</v>
      </c>
      <c r="H1644" s="454">
        <f t="shared" si="50"/>
        <v>0</v>
      </c>
      <c r="I1644" s="454">
        <f t="shared" si="51"/>
        <v>0</v>
      </c>
      <c r="J1644" s="322">
        <v>0.3</v>
      </c>
    </row>
    <row r="1645" hidden="1" spans="1:10">
      <c r="A1645" s="384">
        <f>SUBTOTAL(3,$B$7:B1645)</f>
        <v>23</v>
      </c>
      <c r="B1645" s="356" t="s">
        <v>2738</v>
      </c>
      <c r="C1645" s="356" t="s">
        <v>1731</v>
      </c>
      <c r="D1645" s="384" t="s">
        <v>305</v>
      </c>
      <c r="E1645" s="453"/>
      <c r="F1645" s="454">
        <v>2.12</v>
      </c>
      <c r="G1645" s="454">
        <v>0.53</v>
      </c>
      <c r="H1645" s="454">
        <f t="shared" si="50"/>
        <v>0</v>
      </c>
      <c r="I1645" s="454">
        <f t="shared" si="51"/>
        <v>0</v>
      </c>
      <c r="J1645" s="322">
        <v>0.3</v>
      </c>
    </row>
    <row r="1646" hidden="1" spans="1:10">
      <c r="A1646" s="384">
        <f>SUBTOTAL(3,$B$7:B1646)</f>
        <v>23</v>
      </c>
      <c r="B1646" s="356" t="s">
        <v>2739</v>
      </c>
      <c r="C1646" s="356" t="s">
        <v>1733</v>
      </c>
      <c r="D1646" s="384" t="s">
        <v>305</v>
      </c>
      <c r="E1646" s="453"/>
      <c r="F1646" s="454">
        <v>0.56</v>
      </c>
      <c r="G1646" s="454">
        <v>0.14</v>
      </c>
      <c r="H1646" s="454">
        <f t="shared" si="50"/>
        <v>0</v>
      </c>
      <c r="I1646" s="454">
        <f t="shared" si="51"/>
        <v>0</v>
      </c>
      <c r="J1646" s="322">
        <v>0.3</v>
      </c>
    </row>
    <row r="1647" hidden="1" spans="1:10">
      <c r="A1647" s="384">
        <f>SUBTOTAL(3,$B$7:B1647)</f>
        <v>23</v>
      </c>
      <c r="B1647" s="356" t="s">
        <v>2740</v>
      </c>
      <c r="C1647" s="356" t="s">
        <v>1735</v>
      </c>
      <c r="D1647" s="384" t="s">
        <v>305</v>
      </c>
      <c r="E1647" s="453"/>
      <c r="F1647" s="454">
        <v>0.72</v>
      </c>
      <c r="G1647" s="454">
        <v>0.18</v>
      </c>
      <c r="H1647" s="454">
        <f t="shared" si="50"/>
        <v>0</v>
      </c>
      <c r="I1647" s="454">
        <f t="shared" si="51"/>
        <v>0</v>
      </c>
      <c r="J1647" s="322">
        <v>0.3</v>
      </c>
    </row>
    <row r="1648" hidden="1" spans="1:10">
      <c r="A1648" s="384">
        <f>SUBTOTAL(3,$B$7:B1648)</f>
        <v>23</v>
      </c>
      <c r="B1648" s="356" t="s">
        <v>2741</v>
      </c>
      <c r="C1648" s="356" t="s">
        <v>1737</v>
      </c>
      <c r="D1648" s="384" t="s">
        <v>305</v>
      </c>
      <c r="E1648" s="453"/>
      <c r="F1648" s="454">
        <v>0.96</v>
      </c>
      <c r="G1648" s="454">
        <v>0.24</v>
      </c>
      <c r="H1648" s="454">
        <f t="shared" si="50"/>
        <v>0</v>
      </c>
      <c r="I1648" s="454">
        <f t="shared" si="51"/>
        <v>0</v>
      </c>
      <c r="J1648" s="322">
        <v>0.3</v>
      </c>
    </row>
    <row r="1649" hidden="1" spans="1:10">
      <c r="A1649" s="384">
        <f>SUBTOTAL(3,$B$7:B1649)</f>
        <v>23</v>
      </c>
      <c r="B1649" s="356" t="s">
        <v>2742</v>
      </c>
      <c r="C1649" s="356" t="s">
        <v>1739</v>
      </c>
      <c r="D1649" s="384" t="s">
        <v>305</v>
      </c>
      <c r="E1649" s="453"/>
      <c r="F1649" s="454">
        <v>1.12</v>
      </c>
      <c r="G1649" s="454">
        <v>0.28</v>
      </c>
      <c r="H1649" s="454">
        <f t="shared" si="50"/>
        <v>0</v>
      </c>
      <c r="I1649" s="454">
        <f t="shared" si="51"/>
        <v>0</v>
      </c>
      <c r="J1649" s="322">
        <v>0.3</v>
      </c>
    </row>
    <row r="1650" hidden="1" spans="1:10">
      <c r="A1650" s="384">
        <f>SUBTOTAL(3,$B$7:B1650)</f>
        <v>23</v>
      </c>
      <c r="B1650" s="356" t="s">
        <v>2743</v>
      </c>
      <c r="C1650" s="356" t="s">
        <v>1741</v>
      </c>
      <c r="D1650" s="384" t="s">
        <v>305</v>
      </c>
      <c r="E1650" s="453"/>
      <c r="F1650" s="454">
        <v>1.28</v>
      </c>
      <c r="G1650" s="454">
        <v>0.32</v>
      </c>
      <c r="H1650" s="454">
        <f t="shared" si="50"/>
        <v>0</v>
      </c>
      <c r="I1650" s="454">
        <f t="shared" si="51"/>
        <v>0</v>
      </c>
      <c r="J1650" s="322">
        <v>0.3</v>
      </c>
    </row>
    <row r="1651" hidden="1" spans="1:10">
      <c r="A1651" s="384">
        <f>SUBTOTAL(3,$B$7:B1651)</f>
        <v>23</v>
      </c>
      <c r="B1651" s="356" t="s">
        <v>2744</v>
      </c>
      <c r="C1651" s="356" t="s">
        <v>1743</v>
      </c>
      <c r="D1651" s="384" t="s">
        <v>305</v>
      </c>
      <c r="E1651" s="453"/>
      <c r="F1651" s="454">
        <v>1.52</v>
      </c>
      <c r="G1651" s="454">
        <v>0.38</v>
      </c>
      <c r="H1651" s="454">
        <f t="shared" si="50"/>
        <v>0</v>
      </c>
      <c r="I1651" s="454">
        <f t="shared" si="51"/>
        <v>0</v>
      </c>
      <c r="J1651" s="322">
        <v>0.3</v>
      </c>
    </row>
    <row r="1652" hidden="1" spans="1:10">
      <c r="A1652" s="384">
        <f>SUBTOTAL(3,$B$7:B1652)</f>
        <v>23</v>
      </c>
      <c r="B1652" s="356" t="s">
        <v>2745</v>
      </c>
      <c r="C1652" s="356" t="s">
        <v>1745</v>
      </c>
      <c r="D1652" s="384" t="s">
        <v>305</v>
      </c>
      <c r="E1652" s="453"/>
      <c r="F1652" s="454">
        <v>1.6</v>
      </c>
      <c r="G1652" s="454">
        <v>0.4</v>
      </c>
      <c r="H1652" s="454">
        <f t="shared" si="50"/>
        <v>0</v>
      </c>
      <c r="I1652" s="454">
        <f t="shared" si="51"/>
        <v>0</v>
      </c>
      <c r="J1652" s="322">
        <v>0.3</v>
      </c>
    </row>
    <row r="1653" hidden="1" spans="1:10">
      <c r="A1653" s="384">
        <f>SUBTOTAL(3,$B$7:B1653)</f>
        <v>23</v>
      </c>
      <c r="B1653" s="356" t="s">
        <v>2746</v>
      </c>
      <c r="C1653" s="356" t="s">
        <v>1747</v>
      </c>
      <c r="D1653" s="384" t="s">
        <v>305</v>
      </c>
      <c r="E1653" s="453"/>
      <c r="F1653" s="454">
        <v>1.76</v>
      </c>
      <c r="G1653" s="454">
        <v>0.44</v>
      </c>
      <c r="H1653" s="454">
        <f t="shared" si="50"/>
        <v>0</v>
      </c>
      <c r="I1653" s="454">
        <f t="shared" si="51"/>
        <v>0</v>
      </c>
      <c r="J1653" s="322">
        <v>0.3</v>
      </c>
    </row>
    <row r="1654" hidden="1" spans="1:10">
      <c r="A1654" s="384">
        <f>SUBTOTAL(3,$B$7:B1654)</f>
        <v>23</v>
      </c>
      <c r="B1654" s="356" t="s">
        <v>2747</v>
      </c>
      <c r="C1654" s="356" t="s">
        <v>1749</v>
      </c>
      <c r="D1654" s="384" t="s">
        <v>305</v>
      </c>
      <c r="E1654" s="453"/>
      <c r="F1654" s="454">
        <v>0.24</v>
      </c>
      <c r="G1654" s="454">
        <v>0.06</v>
      </c>
      <c r="H1654" s="454">
        <f t="shared" si="50"/>
        <v>0</v>
      </c>
      <c r="I1654" s="454">
        <f t="shared" si="51"/>
        <v>0</v>
      </c>
      <c r="J1654" s="322">
        <v>0.3</v>
      </c>
    </row>
    <row r="1655" hidden="1" spans="1:10">
      <c r="A1655" s="384">
        <f>SUBTOTAL(3,$B$7:B1655)</f>
        <v>23</v>
      </c>
      <c r="B1655" s="356" t="s">
        <v>2748</v>
      </c>
      <c r="C1655" s="356" t="s">
        <v>1751</v>
      </c>
      <c r="D1655" s="384" t="s">
        <v>305</v>
      </c>
      <c r="E1655" s="453"/>
      <c r="F1655" s="454">
        <v>0.28</v>
      </c>
      <c r="G1655" s="454">
        <v>0.07</v>
      </c>
      <c r="H1655" s="454">
        <f t="shared" ref="H1655:H1718" si="52">E1655*F1655*J1655</f>
        <v>0</v>
      </c>
      <c r="I1655" s="454">
        <f t="shared" ref="I1655:I1718" si="53">E1655*G1655*J1655</f>
        <v>0</v>
      </c>
      <c r="J1655" s="322">
        <v>0.3</v>
      </c>
    </row>
    <row r="1656" hidden="1" spans="1:10">
      <c r="A1656" s="384">
        <f>SUBTOTAL(3,$B$7:B1656)</f>
        <v>23</v>
      </c>
      <c r="B1656" s="356" t="s">
        <v>2749</v>
      </c>
      <c r="C1656" s="356" t="s">
        <v>1753</v>
      </c>
      <c r="D1656" s="384" t="s">
        <v>305</v>
      </c>
      <c r="E1656" s="453"/>
      <c r="F1656" s="454">
        <v>0.32</v>
      </c>
      <c r="G1656" s="454">
        <v>0.08</v>
      </c>
      <c r="H1656" s="454">
        <f t="shared" si="52"/>
        <v>0</v>
      </c>
      <c r="I1656" s="454">
        <f t="shared" si="53"/>
        <v>0</v>
      </c>
      <c r="J1656" s="322">
        <v>0.3</v>
      </c>
    </row>
    <row r="1657" hidden="1" spans="1:10">
      <c r="A1657" s="384">
        <f>SUBTOTAL(3,$B$7:B1657)</f>
        <v>23</v>
      </c>
      <c r="B1657" s="356" t="s">
        <v>2750</v>
      </c>
      <c r="C1657" s="356" t="s">
        <v>1755</v>
      </c>
      <c r="D1657" s="384" t="s">
        <v>305</v>
      </c>
      <c r="E1657" s="453"/>
      <c r="F1657" s="454">
        <v>1.1</v>
      </c>
      <c r="G1657" s="454">
        <v>0.28</v>
      </c>
      <c r="H1657" s="454">
        <f t="shared" si="52"/>
        <v>0</v>
      </c>
      <c r="I1657" s="454">
        <f t="shared" si="53"/>
        <v>0</v>
      </c>
      <c r="J1657" s="322">
        <v>0.3</v>
      </c>
    </row>
    <row r="1658" hidden="1" spans="1:10">
      <c r="A1658" s="384">
        <f>SUBTOTAL(3,$B$7:B1658)</f>
        <v>23</v>
      </c>
      <c r="B1658" s="356" t="s">
        <v>2751</v>
      </c>
      <c r="C1658" s="356" t="s">
        <v>1757</v>
      </c>
      <c r="D1658" s="384" t="s">
        <v>305</v>
      </c>
      <c r="E1658" s="453"/>
      <c r="F1658" s="454">
        <v>2.65</v>
      </c>
      <c r="G1658" s="454">
        <v>0.66</v>
      </c>
      <c r="H1658" s="454">
        <f t="shared" si="52"/>
        <v>0</v>
      </c>
      <c r="I1658" s="454">
        <f t="shared" si="53"/>
        <v>0</v>
      </c>
      <c r="J1658" s="322">
        <v>0.3</v>
      </c>
    </row>
    <row r="1659" hidden="1" spans="1:10">
      <c r="A1659" s="384">
        <f>SUBTOTAL(3,$B$7:B1659)</f>
        <v>23</v>
      </c>
      <c r="B1659" s="356" t="s">
        <v>2752</v>
      </c>
      <c r="C1659" s="356" t="s">
        <v>1759</v>
      </c>
      <c r="D1659" s="384" t="s">
        <v>305</v>
      </c>
      <c r="E1659" s="453"/>
      <c r="F1659" s="454">
        <v>1.1</v>
      </c>
      <c r="G1659" s="454">
        <v>0.28</v>
      </c>
      <c r="H1659" s="454">
        <f t="shared" si="52"/>
        <v>0</v>
      </c>
      <c r="I1659" s="454">
        <f t="shared" si="53"/>
        <v>0</v>
      </c>
      <c r="J1659" s="322">
        <v>0.3</v>
      </c>
    </row>
    <row r="1660" hidden="1" spans="1:10">
      <c r="A1660" s="384">
        <f>SUBTOTAL(3,$B$7:B1660)</f>
        <v>23</v>
      </c>
      <c r="B1660" s="356" t="s">
        <v>2753</v>
      </c>
      <c r="C1660" s="356" t="s">
        <v>1761</v>
      </c>
      <c r="D1660" s="384" t="s">
        <v>305</v>
      </c>
      <c r="E1660" s="453"/>
      <c r="F1660" s="454">
        <v>0.67</v>
      </c>
      <c r="G1660" s="454">
        <v>0.17</v>
      </c>
      <c r="H1660" s="454">
        <f t="shared" si="52"/>
        <v>0</v>
      </c>
      <c r="I1660" s="454">
        <f t="shared" si="53"/>
        <v>0</v>
      </c>
      <c r="J1660" s="322">
        <v>0.3</v>
      </c>
    </row>
    <row r="1661" hidden="1" spans="1:10">
      <c r="A1661" s="384">
        <f>SUBTOTAL(3,$B$7:B1661)</f>
        <v>23</v>
      </c>
      <c r="B1661" s="356" t="s">
        <v>2754</v>
      </c>
      <c r="C1661" s="356" t="s">
        <v>1763</v>
      </c>
      <c r="D1661" s="384" t="s">
        <v>305</v>
      </c>
      <c r="E1661" s="453"/>
      <c r="F1661" s="454">
        <v>0.86</v>
      </c>
      <c r="G1661" s="454">
        <v>0.22</v>
      </c>
      <c r="H1661" s="454">
        <f t="shared" si="52"/>
        <v>0</v>
      </c>
      <c r="I1661" s="454">
        <f t="shared" si="53"/>
        <v>0</v>
      </c>
      <c r="J1661" s="322">
        <v>0.3</v>
      </c>
    </row>
    <row r="1662" hidden="1" spans="1:10">
      <c r="A1662" s="384">
        <f>SUBTOTAL(3,$B$7:B1662)</f>
        <v>23</v>
      </c>
      <c r="B1662" s="356" t="s">
        <v>2755</v>
      </c>
      <c r="C1662" s="356" t="s">
        <v>1765</v>
      </c>
      <c r="D1662" s="384" t="s">
        <v>305</v>
      </c>
      <c r="E1662" s="453"/>
      <c r="F1662" s="454">
        <v>1.15</v>
      </c>
      <c r="G1662" s="454">
        <v>0.29</v>
      </c>
      <c r="H1662" s="454">
        <f t="shared" si="52"/>
        <v>0</v>
      </c>
      <c r="I1662" s="454">
        <f t="shared" si="53"/>
        <v>0</v>
      </c>
      <c r="J1662" s="322">
        <v>0.3</v>
      </c>
    </row>
    <row r="1663" hidden="1" spans="1:10">
      <c r="A1663" s="384">
        <f>SUBTOTAL(3,$B$7:B1663)</f>
        <v>23</v>
      </c>
      <c r="B1663" s="356" t="s">
        <v>2756</v>
      </c>
      <c r="C1663" s="356" t="s">
        <v>1767</v>
      </c>
      <c r="D1663" s="384" t="s">
        <v>305</v>
      </c>
      <c r="E1663" s="453"/>
      <c r="F1663" s="454">
        <v>1.43</v>
      </c>
      <c r="G1663" s="454">
        <v>0.35</v>
      </c>
      <c r="H1663" s="454">
        <f t="shared" si="52"/>
        <v>0</v>
      </c>
      <c r="I1663" s="454">
        <f t="shared" si="53"/>
        <v>0</v>
      </c>
      <c r="J1663" s="322">
        <v>0.3</v>
      </c>
    </row>
    <row r="1664" hidden="1" spans="1:10">
      <c r="A1664" s="384">
        <f>SUBTOTAL(3,$B$7:B1664)</f>
        <v>23</v>
      </c>
      <c r="B1664" s="356" t="s">
        <v>2757</v>
      </c>
      <c r="C1664" s="356" t="s">
        <v>1769</v>
      </c>
      <c r="D1664" s="384" t="s">
        <v>305</v>
      </c>
      <c r="E1664" s="453"/>
      <c r="F1664" s="454">
        <v>1.54</v>
      </c>
      <c r="G1664" s="454">
        <v>0.38</v>
      </c>
      <c r="H1664" s="454">
        <f t="shared" si="52"/>
        <v>0</v>
      </c>
      <c r="I1664" s="454">
        <f t="shared" si="53"/>
        <v>0</v>
      </c>
      <c r="J1664" s="322">
        <v>0.3</v>
      </c>
    </row>
    <row r="1665" hidden="1" spans="1:10">
      <c r="A1665" s="384">
        <f>SUBTOTAL(3,$B$7:B1665)</f>
        <v>23</v>
      </c>
      <c r="B1665" s="356" t="s">
        <v>2758</v>
      </c>
      <c r="C1665" s="356" t="s">
        <v>1771</v>
      </c>
      <c r="D1665" s="384" t="s">
        <v>305</v>
      </c>
      <c r="E1665" s="453"/>
      <c r="F1665" s="454">
        <v>1.82</v>
      </c>
      <c r="G1665" s="454">
        <v>0.45</v>
      </c>
      <c r="H1665" s="454">
        <f t="shared" si="52"/>
        <v>0</v>
      </c>
      <c r="I1665" s="454">
        <f t="shared" si="53"/>
        <v>0</v>
      </c>
      <c r="J1665" s="322">
        <v>0.3</v>
      </c>
    </row>
    <row r="1666" hidden="1" spans="1:10">
      <c r="A1666" s="384">
        <f>SUBTOTAL(3,$B$7:B1666)</f>
        <v>23</v>
      </c>
      <c r="B1666" s="356" t="s">
        <v>2759</v>
      </c>
      <c r="C1666" s="356" t="s">
        <v>1773</v>
      </c>
      <c r="D1666" s="384" t="s">
        <v>305</v>
      </c>
      <c r="E1666" s="453"/>
      <c r="F1666" s="454">
        <v>1.92</v>
      </c>
      <c r="G1666" s="454">
        <v>0.48</v>
      </c>
      <c r="H1666" s="454">
        <f t="shared" si="52"/>
        <v>0</v>
      </c>
      <c r="I1666" s="454">
        <f t="shared" si="53"/>
        <v>0</v>
      </c>
      <c r="J1666" s="322">
        <v>0.3</v>
      </c>
    </row>
    <row r="1667" hidden="1" spans="1:10">
      <c r="A1667" s="384">
        <f>SUBTOTAL(3,$B$7:B1667)</f>
        <v>23</v>
      </c>
      <c r="B1667" s="356" t="s">
        <v>2760</v>
      </c>
      <c r="C1667" s="356" t="s">
        <v>1775</v>
      </c>
      <c r="D1667" s="384" t="s">
        <v>305</v>
      </c>
      <c r="E1667" s="453"/>
      <c r="F1667" s="454">
        <v>2.11</v>
      </c>
      <c r="G1667" s="454">
        <v>0.53</v>
      </c>
      <c r="H1667" s="454">
        <f t="shared" si="52"/>
        <v>0</v>
      </c>
      <c r="I1667" s="454">
        <f t="shared" si="53"/>
        <v>0</v>
      </c>
      <c r="J1667" s="322">
        <v>0.3</v>
      </c>
    </row>
    <row r="1668" hidden="1" spans="1:10">
      <c r="A1668" s="384">
        <f>SUBTOTAL(3,$B$7:B1668)</f>
        <v>23</v>
      </c>
      <c r="B1668" s="356" t="s">
        <v>2761</v>
      </c>
      <c r="C1668" s="356" t="s">
        <v>1777</v>
      </c>
      <c r="D1668" s="384" t="s">
        <v>1778</v>
      </c>
      <c r="E1668" s="453"/>
      <c r="F1668" s="454">
        <v>0.1</v>
      </c>
      <c r="G1668" s="454">
        <v>0</v>
      </c>
      <c r="H1668" s="454">
        <f t="shared" si="52"/>
        <v>0</v>
      </c>
      <c r="I1668" s="454">
        <f t="shared" si="53"/>
        <v>0</v>
      </c>
      <c r="J1668" s="322">
        <v>0.3</v>
      </c>
    </row>
    <row r="1669" hidden="1" spans="1:10">
      <c r="A1669" s="384">
        <f>SUBTOTAL(3,$B$7:B1669)</f>
        <v>23</v>
      </c>
      <c r="B1669" s="356" t="s">
        <v>2762</v>
      </c>
      <c r="C1669" s="356" t="s">
        <v>1780</v>
      </c>
      <c r="D1669" s="384" t="s">
        <v>1637</v>
      </c>
      <c r="E1669" s="453"/>
      <c r="F1669" s="454">
        <v>1.5</v>
      </c>
      <c r="G1669" s="454">
        <v>0</v>
      </c>
      <c r="H1669" s="454">
        <f t="shared" si="52"/>
        <v>0</v>
      </c>
      <c r="I1669" s="454">
        <f t="shared" si="53"/>
        <v>0</v>
      </c>
      <c r="J1669" s="322">
        <v>0.3</v>
      </c>
    </row>
    <row r="1670" hidden="1" spans="1:10">
      <c r="A1670" s="384">
        <f>SUBTOTAL(3,$B$7:B1670)</f>
        <v>23</v>
      </c>
      <c r="B1670" s="356" t="s">
        <v>2763</v>
      </c>
      <c r="C1670" s="356" t="s">
        <v>1782</v>
      </c>
      <c r="D1670" s="384" t="s">
        <v>1637</v>
      </c>
      <c r="E1670" s="453"/>
      <c r="F1670" s="454">
        <v>7</v>
      </c>
      <c r="G1670" s="454">
        <v>0</v>
      </c>
      <c r="H1670" s="454">
        <f t="shared" si="52"/>
        <v>0</v>
      </c>
      <c r="I1670" s="454">
        <f t="shared" si="53"/>
        <v>0</v>
      </c>
      <c r="J1670" s="322">
        <v>0.3</v>
      </c>
    </row>
    <row r="1671" hidden="1" spans="1:10">
      <c r="A1671" s="384">
        <f>SUBTOTAL(3,$B$7:B1671)</f>
        <v>23</v>
      </c>
      <c r="B1671" s="356" t="s">
        <v>2764</v>
      </c>
      <c r="C1671" s="356" t="s">
        <v>1784</v>
      </c>
      <c r="D1671" s="384" t="s">
        <v>1637</v>
      </c>
      <c r="E1671" s="453"/>
      <c r="F1671" s="454">
        <v>16.25</v>
      </c>
      <c r="G1671" s="454">
        <v>0</v>
      </c>
      <c r="H1671" s="454">
        <f t="shared" si="52"/>
        <v>0</v>
      </c>
      <c r="I1671" s="454">
        <f t="shared" si="53"/>
        <v>0</v>
      </c>
      <c r="J1671" s="322">
        <v>0.3</v>
      </c>
    </row>
    <row r="1672" hidden="1" spans="1:10">
      <c r="A1672" s="384">
        <f>SUBTOTAL(3,$B$7:B1672)</f>
        <v>23</v>
      </c>
      <c r="B1672" s="356" t="s">
        <v>2765</v>
      </c>
      <c r="C1672" s="356" t="s">
        <v>1786</v>
      </c>
      <c r="D1672" s="384" t="s">
        <v>1787</v>
      </c>
      <c r="E1672" s="453"/>
      <c r="F1672" s="454">
        <v>0.15</v>
      </c>
      <c r="G1672" s="454">
        <v>0.15</v>
      </c>
      <c r="H1672" s="454">
        <f t="shared" si="52"/>
        <v>0</v>
      </c>
      <c r="I1672" s="454">
        <f t="shared" si="53"/>
        <v>0</v>
      </c>
      <c r="J1672" s="322">
        <v>0.3</v>
      </c>
    </row>
    <row r="1673" hidden="1" spans="1:10">
      <c r="A1673" s="384">
        <f>SUBTOTAL(3,$B$7:B1673)</f>
        <v>23</v>
      </c>
      <c r="B1673" s="356" t="s">
        <v>2766</v>
      </c>
      <c r="C1673" s="356" t="s">
        <v>1789</v>
      </c>
      <c r="D1673" s="384" t="s">
        <v>623</v>
      </c>
      <c r="E1673" s="453"/>
      <c r="F1673" s="454">
        <v>0.07</v>
      </c>
      <c r="G1673" s="454">
        <v>0.07</v>
      </c>
      <c r="H1673" s="454">
        <f t="shared" si="52"/>
        <v>0</v>
      </c>
      <c r="I1673" s="454">
        <f t="shared" si="53"/>
        <v>0</v>
      </c>
      <c r="J1673" s="322">
        <v>0.3</v>
      </c>
    </row>
    <row r="1674" hidden="1" spans="1:10">
      <c r="A1674" s="384">
        <f>SUBTOTAL(3,$B$7:B1674)</f>
        <v>23</v>
      </c>
      <c r="B1674" s="356" t="s">
        <v>2767</v>
      </c>
      <c r="C1674" s="356" t="s">
        <v>2768</v>
      </c>
      <c r="D1674" s="384" t="s">
        <v>1151</v>
      </c>
      <c r="E1674" s="453"/>
      <c r="F1674" s="454">
        <v>0.35</v>
      </c>
      <c r="G1674" s="454">
        <v>0.35</v>
      </c>
      <c r="H1674" s="454">
        <f t="shared" si="52"/>
        <v>0</v>
      </c>
      <c r="I1674" s="454">
        <f t="shared" si="53"/>
        <v>0</v>
      </c>
      <c r="J1674" s="322">
        <v>0.3</v>
      </c>
    </row>
    <row r="1675" hidden="1" spans="1:10">
      <c r="A1675" s="384">
        <f>SUBTOTAL(3,$B$7:B1675)</f>
        <v>23</v>
      </c>
      <c r="B1675" s="356" t="s">
        <v>2769</v>
      </c>
      <c r="C1675" s="356" t="s">
        <v>1793</v>
      </c>
      <c r="D1675" s="384" t="s">
        <v>921</v>
      </c>
      <c r="E1675" s="453"/>
      <c r="F1675" s="454">
        <v>1.25</v>
      </c>
      <c r="G1675" s="454">
        <v>0.67</v>
      </c>
      <c r="H1675" s="454">
        <f t="shared" si="52"/>
        <v>0</v>
      </c>
      <c r="I1675" s="454">
        <f t="shared" si="53"/>
        <v>0</v>
      </c>
      <c r="J1675" s="322">
        <v>0.3</v>
      </c>
    </row>
    <row r="1676" hidden="1" spans="1:10">
      <c r="A1676" s="384">
        <f>SUBTOTAL(3,$B$7:B1676)</f>
        <v>23</v>
      </c>
      <c r="B1676" s="356" t="s">
        <v>2770</v>
      </c>
      <c r="C1676" s="356" t="s">
        <v>1795</v>
      </c>
      <c r="D1676" s="384" t="s">
        <v>921</v>
      </c>
      <c r="E1676" s="453"/>
      <c r="F1676" s="454">
        <v>2.25</v>
      </c>
      <c r="G1676" s="454">
        <v>1</v>
      </c>
      <c r="H1676" s="454">
        <f t="shared" si="52"/>
        <v>0</v>
      </c>
      <c r="I1676" s="454">
        <f t="shared" si="53"/>
        <v>0</v>
      </c>
      <c r="J1676" s="322">
        <v>0.3</v>
      </c>
    </row>
    <row r="1677" hidden="1" spans="1:10">
      <c r="A1677" s="384">
        <f>SUBTOTAL(3,$B$7:B1677)</f>
        <v>23</v>
      </c>
      <c r="B1677" s="356" t="s">
        <v>2771</v>
      </c>
      <c r="C1677" s="356" t="s">
        <v>1797</v>
      </c>
      <c r="D1677" s="384" t="s">
        <v>305</v>
      </c>
      <c r="E1677" s="453"/>
      <c r="F1677" s="454">
        <v>1.67</v>
      </c>
      <c r="G1677" s="454">
        <v>0.83</v>
      </c>
      <c r="H1677" s="454">
        <f t="shared" si="52"/>
        <v>0</v>
      </c>
      <c r="I1677" s="454">
        <f t="shared" si="53"/>
        <v>0</v>
      </c>
      <c r="J1677" s="322">
        <v>0.3</v>
      </c>
    </row>
    <row r="1678" hidden="1" spans="1:10">
      <c r="A1678" s="384">
        <f>SUBTOTAL(3,$B$7:B1678)</f>
        <v>23</v>
      </c>
      <c r="B1678" s="356" t="s">
        <v>2772</v>
      </c>
      <c r="C1678" s="356" t="s">
        <v>1799</v>
      </c>
      <c r="D1678" s="384" t="s">
        <v>1800</v>
      </c>
      <c r="E1678" s="453"/>
      <c r="F1678" s="454">
        <v>0</v>
      </c>
      <c r="G1678" s="454">
        <v>0.4</v>
      </c>
      <c r="H1678" s="454">
        <f t="shared" si="52"/>
        <v>0</v>
      </c>
      <c r="I1678" s="454">
        <f t="shared" si="53"/>
        <v>0</v>
      </c>
      <c r="J1678" s="322">
        <v>0.3</v>
      </c>
    </row>
    <row r="1679" hidden="1" spans="1:10">
      <c r="A1679" s="384">
        <f>SUBTOTAL(3,$B$7:B1679)</f>
        <v>23</v>
      </c>
      <c r="B1679" s="356" t="s">
        <v>2773</v>
      </c>
      <c r="C1679" s="356" t="s">
        <v>1802</v>
      </c>
      <c r="D1679" s="384" t="s">
        <v>1800</v>
      </c>
      <c r="E1679" s="453"/>
      <c r="F1679" s="454">
        <v>0.9</v>
      </c>
      <c r="G1679" s="454">
        <v>0.4</v>
      </c>
      <c r="H1679" s="454">
        <f t="shared" si="52"/>
        <v>0</v>
      </c>
      <c r="I1679" s="454">
        <f t="shared" si="53"/>
        <v>0</v>
      </c>
      <c r="J1679" s="322">
        <v>0.3</v>
      </c>
    </row>
    <row r="1680" hidden="1" spans="1:10">
      <c r="A1680" s="384">
        <f>SUBTOTAL(3,$B$7:B1680)</f>
        <v>23</v>
      </c>
      <c r="B1680" s="356" t="s">
        <v>2774</v>
      </c>
      <c r="C1680" s="356" t="s">
        <v>1804</v>
      </c>
      <c r="D1680" s="384" t="s">
        <v>1800</v>
      </c>
      <c r="E1680" s="453"/>
      <c r="F1680" s="454">
        <v>0</v>
      </c>
      <c r="G1680" s="454">
        <v>0.4</v>
      </c>
      <c r="H1680" s="454">
        <f t="shared" si="52"/>
        <v>0</v>
      </c>
      <c r="I1680" s="454">
        <f t="shared" si="53"/>
        <v>0</v>
      </c>
      <c r="J1680" s="322">
        <v>0.3</v>
      </c>
    </row>
    <row r="1681" hidden="1" spans="1:10">
      <c r="A1681" s="384">
        <f>SUBTOTAL(3,$B$7:B1681)</f>
        <v>23</v>
      </c>
      <c r="B1681" s="356" t="s">
        <v>2775</v>
      </c>
      <c r="C1681" s="356" t="s">
        <v>1806</v>
      </c>
      <c r="D1681" s="384" t="s">
        <v>1800</v>
      </c>
      <c r="E1681" s="453"/>
      <c r="F1681" s="454">
        <v>0</v>
      </c>
      <c r="G1681" s="454">
        <v>0.98</v>
      </c>
      <c r="H1681" s="454">
        <f t="shared" si="52"/>
        <v>0</v>
      </c>
      <c r="I1681" s="454">
        <f t="shared" si="53"/>
        <v>0</v>
      </c>
      <c r="J1681" s="322">
        <v>0.3</v>
      </c>
    </row>
    <row r="1682" hidden="1" spans="1:10">
      <c r="A1682" s="384">
        <f>SUBTOTAL(3,$B$7:B1682)</f>
        <v>23</v>
      </c>
      <c r="B1682" s="356" t="s">
        <v>2776</v>
      </c>
      <c r="C1682" s="356" t="s">
        <v>1808</v>
      </c>
      <c r="D1682" s="384" t="s">
        <v>1800</v>
      </c>
      <c r="E1682" s="453"/>
      <c r="F1682" s="454">
        <v>0</v>
      </c>
      <c r="G1682" s="454">
        <v>1.37</v>
      </c>
      <c r="H1682" s="454">
        <f t="shared" si="52"/>
        <v>0</v>
      </c>
      <c r="I1682" s="454">
        <f t="shared" si="53"/>
        <v>0</v>
      </c>
      <c r="J1682" s="322">
        <v>0.3</v>
      </c>
    </row>
    <row r="1683" hidden="1" spans="1:10">
      <c r="A1683" s="384">
        <f>SUBTOTAL(3,$B$7:B1683)</f>
        <v>23</v>
      </c>
      <c r="B1683" s="356" t="s">
        <v>2777</v>
      </c>
      <c r="C1683" s="356" t="s">
        <v>1810</v>
      </c>
      <c r="D1683" s="384" t="s">
        <v>1800</v>
      </c>
      <c r="E1683" s="453"/>
      <c r="F1683" s="454">
        <v>0</v>
      </c>
      <c r="G1683" s="454">
        <v>0.84</v>
      </c>
      <c r="H1683" s="454">
        <f t="shared" si="52"/>
        <v>0</v>
      </c>
      <c r="I1683" s="454">
        <f t="shared" si="53"/>
        <v>0</v>
      </c>
      <c r="J1683" s="322">
        <v>0.3</v>
      </c>
    </row>
    <row r="1684" hidden="1" spans="1:10">
      <c r="A1684" s="384">
        <f>SUBTOTAL(3,$B$7:B1684)</f>
        <v>23</v>
      </c>
      <c r="B1684" s="356" t="s">
        <v>2778</v>
      </c>
      <c r="C1684" s="356" t="s">
        <v>1812</v>
      </c>
      <c r="D1684" s="384" t="s">
        <v>1800</v>
      </c>
      <c r="E1684" s="453"/>
      <c r="F1684" s="454">
        <v>0</v>
      </c>
      <c r="G1684" s="454">
        <v>1.68</v>
      </c>
      <c r="H1684" s="454">
        <f t="shared" si="52"/>
        <v>0</v>
      </c>
      <c r="I1684" s="454">
        <f t="shared" si="53"/>
        <v>0</v>
      </c>
      <c r="J1684" s="322">
        <v>0.3</v>
      </c>
    </row>
    <row r="1685" hidden="1" spans="1:10">
      <c r="A1685" s="384">
        <f>SUBTOTAL(3,$B$7:B1685)</f>
        <v>23</v>
      </c>
      <c r="B1685" s="356" t="s">
        <v>2779</v>
      </c>
      <c r="C1685" s="356" t="s">
        <v>1814</v>
      </c>
      <c r="D1685" s="384" t="s">
        <v>1800</v>
      </c>
      <c r="E1685" s="453"/>
      <c r="F1685" s="454">
        <v>0.45</v>
      </c>
      <c r="G1685" s="454">
        <v>0.07</v>
      </c>
      <c r="H1685" s="454">
        <f t="shared" si="52"/>
        <v>0</v>
      </c>
      <c r="I1685" s="454">
        <f t="shared" si="53"/>
        <v>0</v>
      </c>
      <c r="J1685" s="322">
        <v>0.3</v>
      </c>
    </row>
    <row r="1686" hidden="1" spans="1:10">
      <c r="A1686" s="384">
        <f>SUBTOTAL(3,$B$7:B1686)</f>
        <v>23</v>
      </c>
      <c r="B1686" s="356" t="s">
        <v>2780</v>
      </c>
      <c r="C1686" s="356" t="s">
        <v>1816</v>
      </c>
      <c r="D1686" s="384" t="s">
        <v>1800</v>
      </c>
      <c r="E1686" s="453"/>
      <c r="F1686" s="454">
        <v>0.55</v>
      </c>
      <c r="G1686" s="454">
        <v>0.07</v>
      </c>
      <c r="H1686" s="454">
        <f t="shared" si="52"/>
        <v>0</v>
      </c>
      <c r="I1686" s="454">
        <f t="shared" si="53"/>
        <v>0</v>
      </c>
      <c r="J1686" s="322">
        <v>0.3</v>
      </c>
    </row>
    <row r="1687" hidden="1" spans="1:10">
      <c r="A1687" s="384">
        <f>SUBTOTAL(3,$B$7:B1687)</f>
        <v>23</v>
      </c>
      <c r="B1687" s="356" t="s">
        <v>2781</v>
      </c>
      <c r="C1687" s="356" t="s">
        <v>1818</v>
      </c>
      <c r="D1687" s="384" t="s">
        <v>1800</v>
      </c>
      <c r="E1687" s="453"/>
      <c r="F1687" s="454">
        <v>0.75</v>
      </c>
      <c r="G1687" s="454">
        <v>0.07</v>
      </c>
      <c r="H1687" s="454">
        <f t="shared" si="52"/>
        <v>0</v>
      </c>
      <c r="I1687" s="454">
        <f t="shared" si="53"/>
        <v>0</v>
      </c>
      <c r="J1687" s="322">
        <v>0.3</v>
      </c>
    </row>
    <row r="1688" hidden="1" spans="1:10">
      <c r="A1688" s="384">
        <f>SUBTOTAL(3,$B$7:B1688)</f>
        <v>23</v>
      </c>
      <c r="B1688" s="356" t="s">
        <v>2782</v>
      </c>
      <c r="C1688" s="356" t="s">
        <v>1820</v>
      </c>
      <c r="D1688" s="384" t="s">
        <v>1800</v>
      </c>
      <c r="E1688" s="453"/>
      <c r="F1688" s="454">
        <v>0.95</v>
      </c>
      <c r="G1688" s="454">
        <v>0.07</v>
      </c>
      <c r="H1688" s="454">
        <f t="shared" si="52"/>
        <v>0</v>
      </c>
      <c r="I1688" s="454">
        <f t="shared" si="53"/>
        <v>0</v>
      </c>
      <c r="J1688" s="322">
        <v>0.3</v>
      </c>
    </row>
    <row r="1689" hidden="1" spans="1:10">
      <c r="A1689" s="384">
        <f>SUBTOTAL(3,$B$7:B1689)</f>
        <v>23</v>
      </c>
      <c r="B1689" s="356" t="s">
        <v>2783</v>
      </c>
      <c r="C1689" s="356" t="s">
        <v>1822</v>
      </c>
      <c r="D1689" s="384" t="s">
        <v>1800</v>
      </c>
      <c r="E1689" s="453"/>
      <c r="F1689" s="454">
        <v>0.3</v>
      </c>
      <c r="G1689" s="454">
        <v>0</v>
      </c>
      <c r="H1689" s="454">
        <f t="shared" si="52"/>
        <v>0</v>
      </c>
      <c r="I1689" s="454">
        <f t="shared" si="53"/>
        <v>0</v>
      </c>
      <c r="J1689" s="322">
        <v>0.3</v>
      </c>
    </row>
    <row r="1690" hidden="1" spans="1:10">
      <c r="A1690" s="384">
        <f>SUBTOTAL(3,$B$7:B1690)</f>
        <v>23</v>
      </c>
      <c r="B1690" s="356" t="s">
        <v>2784</v>
      </c>
      <c r="C1690" s="356" t="s">
        <v>1824</v>
      </c>
      <c r="D1690" s="384" t="s">
        <v>1800</v>
      </c>
      <c r="E1690" s="453"/>
      <c r="F1690" s="454">
        <v>0.4</v>
      </c>
      <c r="G1690" s="454">
        <v>0</v>
      </c>
      <c r="H1690" s="454">
        <f t="shared" si="52"/>
        <v>0</v>
      </c>
      <c r="I1690" s="454">
        <f t="shared" si="53"/>
        <v>0</v>
      </c>
      <c r="J1690" s="322">
        <v>0.3</v>
      </c>
    </row>
    <row r="1691" hidden="1" spans="1:10">
      <c r="A1691" s="384">
        <f>SUBTOTAL(3,$B$7:B1691)</f>
        <v>23</v>
      </c>
      <c r="B1691" s="356" t="s">
        <v>2785</v>
      </c>
      <c r="C1691" s="356" t="s">
        <v>1826</v>
      </c>
      <c r="D1691" s="384" t="s">
        <v>1151</v>
      </c>
      <c r="E1691" s="453"/>
      <c r="F1691" s="454">
        <v>1.45</v>
      </c>
      <c r="G1691" s="454">
        <v>1.45</v>
      </c>
      <c r="H1691" s="454">
        <f t="shared" si="52"/>
        <v>0</v>
      </c>
      <c r="I1691" s="454">
        <f t="shared" si="53"/>
        <v>0</v>
      </c>
      <c r="J1691" s="322">
        <v>0.3</v>
      </c>
    </row>
    <row r="1692" hidden="1" spans="1:10">
      <c r="A1692" s="384">
        <f>SUBTOTAL(3,$B$7:B1692)</f>
        <v>23</v>
      </c>
      <c r="B1692" s="356" t="s">
        <v>2786</v>
      </c>
      <c r="C1692" s="356" t="s">
        <v>1828</v>
      </c>
      <c r="D1692" s="384" t="s">
        <v>1151</v>
      </c>
      <c r="E1692" s="453"/>
      <c r="F1692" s="454">
        <v>2.25</v>
      </c>
      <c r="G1692" s="454">
        <v>2.25</v>
      </c>
      <c r="H1692" s="454">
        <f t="shared" si="52"/>
        <v>0</v>
      </c>
      <c r="I1692" s="454">
        <f t="shared" si="53"/>
        <v>0</v>
      </c>
      <c r="J1692" s="322">
        <v>0.3</v>
      </c>
    </row>
    <row r="1693" hidden="1" spans="1:10">
      <c r="A1693" s="384">
        <f>SUBTOTAL(3,$B$7:B1693)</f>
        <v>23</v>
      </c>
      <c r="B1693" s="356" t="s">
        <v>2787</v>
      </c>
      <c r="C1693" s="356" t="s">
        <v>1830</v>
      </c>
      <c r="D1693" s="384" t="s">
        <v>1151</v>
      </c>
      <c r="E1693" s="453"/>
      <c r="F1693" s="454">
        <v>3.5</v>
      </c>
      <c r="G1693" s="454">
        <v>3.5</v>
      </c>
      <c r="H1693" s="454">
        <f t="shared" si="52"/>
        <v>0</v>
      </c>
      <c r="I1693" s="454">
        <f t="shared" si="53"/>
        <v>0</v>
      </c>
      <c r="J1693" s="322">
        <v>0.3</v>
      </c>
    </row>
    <row r="1694" hidden="1" spans="1:10">
      <c r="A1694" s="384">
        <f>SUBTOTAL(3,$B$7:B1694)</f>
        <v>23</v>
      </c>
      <c r="B1694" s="356" t="s">
        <v>2788</v>
      </c>
      <c r="C1694" s="356" t="s">
        <v>1832</v>
      </c>
      <c r="D1694" s="384" t="s">
        <v>1151</v>
      </c>
      <c r="E1694" s="453"/>
      <c r="F1694" s="454">
        <v>0.56</v>
      </c>
      <c r="G1694" s="454">
        <v>0.56</v>
      </c>
      <c r="H1694" s="454">
        <f t="shared" si="52"/>
        <v>0</v>
      </c>
      <c r="I1694" s="454">
        <f t="shared" si="53"/>
        <v>0</v>
      </c>
      <c r="J1694" s="322">
        <v>0.3</v>
      </c>
    </row>
    <row r="1695" hidden="1" spans="1:10">
      <c r="A1695" s="384">
        <f>SUBTOTAL(3,$B$7:B1695)</f>
        <v>23</v>
      </c>
      <c r="B1695" s="356" t="s">
        <v>2789</v>
      </c>
      <c r="C1695" s="356" t="s">
        <v>1834</v>
      </c>
      <c r="D1695" s="384" t="s">
        <v>1151</v>
      </c>
      <c r="E1695" s="453"/>
      <c r="F1695" s="454">
        <v>0.5</v>
      </c>
      <c r="G1695" s="454">
        <v>0.5</v>
      </c>
      <c r="H1695" s="454">
        <f t="shared" si="52"/>
        <v>0</v>
      </c>
      <c r="I1695" s="454">
        <f t="shared" si="53"/>
        <v>0</v>
      </c>
      <c r="J1695" s="322">
        <v>0.3</v>
      </c>
    </row>
    <row r="1696" hidden="1" spans="1:10">
      <c r="A1696" s="384">
        <f>SUBTOTAL(3,$B$7:B1696)</f>
        <v>23</v>
      </c>
      <c r="B1696" s="356" t="s">
        <v>2790</v>
      </c>
      <c r="C1696" s="356" t="s">
        <v>1836</v>
      </c>
      <c r="D1696" s="384" t="s">
        <v>1151</v>
      </c>
      <c r="E1696" s="453"/>
      <c r="F1696" s="454">
        <v>0.3</v>
      </c>
      <c r="G1696" s="454">
        <v>0.3</v>
      </c>
      <c r="H1696" s="454">
        <f t="shared" si="52"/>
        <v>0</v>
      </c>
      <c r="I1696" s="454">
        <f t="shared" si="53"/>
        <v>0</v>
      </c>
      <c r="J1696" s="322">
        <v>0.3</v>
      </c>
    </row>
    <row r="1697" hidden="1" spans="1:10">
      <c r="A1697" s="384">
        <f>SUBTOTAL(3,$B$7:B1697)</f>
        <v>23</v>
      </c>
      <c r="B1697" s="356" t="s">
        <v>2791</v>
      </c>
      <c r="C1697" s="356" t="s">
        <v>1838</v>
      </c>
      <c r="D1697" s="384" t="s">
        <v>1151</v>
      </c>
      <c r="E1697" s="453"/>
      <c r="F1697" s="454">
        <v>0.55</v>
      </c>
      <c r="G1697" s="454">
        <v>0.55</v>
      </c>
      <c r="H1697" s="454">
        <f t="shared" si="52"/>
        <v>0</v>
      </c>
      <c r="I1697" s="454">
        <f t="shared" si="53"/>
        <v>0</v>
      </c>
      <c r="J1697" s="322">
        <v>0.3</v>
      </c>
    </row>
    <row r="1698" hidden="1" spans="1:10">
      <c r="A1698" s="384">
        <f>SUBTOTAL(3,$B$7:B1698)</f>
        <v>23</v>
      </c>
      <c r="B1698" s="356" t="s">
        <v>2792</v>
      </c>
      <c r="C1698" s="356" t="s">
        <v>1840</v>
      </c>
      <c r="D1698" s="384" t="s">
        <v>1151</v>
      </c>
      <c r="E1698" s="453"/>
      <c r="F1698" s="454">
        <v>0.1</v>
      </c>
      <c r="G1698" s="454">
        <v>0</v>
      </c>
      <c r="H1698" s="454">
        <f t="shared" si="52"/>
        <v>0</v>
      </c>
      <c r="I1698" s="454">
        <f t="shared" si="53"/>
        <v>0</v>
      </c>
      <c r="J1698" s="322">
        <v>0.3</v>
      </c>
    </row>
    <row r="1699" hidden="1" spans="1:10">
      <c r="A1699" s="384">
        <f>SUBTOTAL(3,$B$7:B1699)</f>
        <v>23</v>
      </c>
      <c r="B1699" s="356" t="s">
        <v>2793</v>
      </c>
      <c r="C1699" s="356" t="s">
        <v>1842</v>
      </c>
      <c r="D1699" s="384" t="s">
        <v>1843</v>
      </c>
      <c r="E1699" s="453"/>
      <c r="F1699" s="454">
        <v>0.2</v>
      </c>
      <c r="G1699" s="454">
        <v>0</v>
      </c>
      <c r="H1699" s="454">
        <f t="shared" si="52"/>
        <v>0</v>
      </c>
      <c r="I1699" s="454">
        <f t="shared" si="53"/>
        <v>0</v>
      </c>
      <c r="J1699" s="322">
        <v>0.3</v>
      </c>
    </row>
    <row r="1700" hidden="1" spans="1:10">
      <c r="A1700" s="384">
        <f>SUBTOTAL(3,$B$7:B1700)</f>
        <v>23</v>
      </c>
      <c r="B1700" s="356" t="s">
        <v>2794</v>
      </c>
      <c r="C1700" s="356" t="s">
        <v>1845</v>
      </c>
      <c r="D1700" s="384" t="s">
        <v>1843</v>
      </c>
      <c r="E1700" s="453"/>
      <c r="F1700" s="454">
        <v>0.4</v>
      </c>
      <c r="G1700" s="454">
        <v>0</v>
      </c>
      <c r="H1700" s="454">
        <f t="shared" si="52"/>
        <v>0</v>
      </c>
      <c r="I1700" s="454">
        <f t="shared" si="53"/>
        <v>0</v>
      </c>
      <c r="J1700" s="322">
        <v>0.3</v>
      </c>
    </row>
    <row r="1701" hidden="1" spans="1:10">
      <c r="A1701" s="384">
        <f>SUBTOTAL(3,$B$7:B1701)</f>
        <v>23</v>
      </c>
      <c r="B1701" s="356" t="s">
        <v>2795</v>
      </c>
      <c r="C1701" s="356" t="s">
        <v>1847</v>
      </c>
      <c r="D1701" s="384" t="s">
        <v>1848</v>
      </c>
      <c r="E1701" s="453"/>
      <c r="F1701" s="454">
        <v>0.03</v>
      </c>
      <c r="G1701" s="454">
        <v>0</v>
      </c>
      <c r="H1701" s="454">
        <f t="shared" si="52"/>
        <v>0</v>
      </c>
      <c r="I1701" s="454">
        <f t="shared" si="53"/>
        <v>0</v>
      </c>
      <c r="J1701" s="322">
        <v>0.3</v>
      </c>
    </row>
    <row r="1702" hidden="1" spans="1:10">
      <c r="A1702" s="384">
        <f>SUBTOTAL(3,$B$7:B1702)</f>
        <v>23</v>
      </c>
      <c r="B1702" s="356" t="s">
        <v>2796</v>
      </c>
      <c r="C1702" s="356" t="s">
        <v>1850</v>
      </c>
      <c r="D1702" s="384" t="s">
        <v>1151</v>
      </c>
      <c r="E1702" s="453"/>
      <c r="F1702" s="454">
        <v>0.16</v>
      </c>
      <c r="G1702" s="454">
        <v>0</v>
      </c>
      <c r="H1702" s="454">
        <f t="shared" si="52"/>
        <v>0</v>
      </c>
      <c r="I1702" s="454">
        <f t="shared" si="53"/>
        <v>0</v>
      </c>
      <c r="J1702" s="322">
        <v>0.3</v>
      </c>
    </row>
    <row r="1703" hidden="1" spans="1:10">
      <c r="A1703" s="384">
        <f>SUBTOTAL(3,$B$7:B1703)</f>
        <v>23</v>
      </c>
      <c r="B1703" s="356" t="s">
        <v>2797</v>
      </c>
      <c r="C1703" s="356" t="s">
        <v>1852</v>
      </c>
      <c r="D1703" s="384" t="s">
        <v>1151</v>
      </c>
      <c r="E1703" s="453"/>
      <c r="F1703" s="454">
        <v>0.29</v>
      </c>
      <c r="G1703" s="454">
        <v>0</v>
      </c>
      <c r="H1703" s="454">
        <f t="shared" si="52"/>
        <v>0</v>
      </c>
      <c r="I1703" s="454">
        <f t="shared" si="53"/>
        <v>0</v>
      </c>
      <c r="J1703" s="322">
        <v>0.3</v>
      </c>
    </row>
    <row r="1704" hidden="1" spans="1:10">
      <c r="A1704" s="384">
        <f>SUBTOTAL(3,$B$7:B1704)</f>
        <v>23</v>
      </c>
      <c r="B1704" s="356" t="s">
        <v>2798</v>
      </c>
      <c r="C1704" s="356" t="s">
        <v>1854</v>
      </c>
      <c r="D1704" s="384" t="s">
        <v>1151</v>
      </c>
      <c r="E1704" s="453"/>
      <c r="F1704" s="454">
        <v>0.4</v>
      </c>
      <c r="G1704" s="454">
        <v>0</v>
      </c>
      <c r="H1704" s="454">
        <f t="shared" si="52"/>
        <v>0</v>
      </c>
      <c r="I1704" s="454">
        <f t="shared" si="53"/>
        <v>0</v>
      </c>
      <c r="J1704" s="322">
        <v>0.3</v>
      </c>
    </row>
    <row r="1705" hidden="1" spans="1:10">
      <c r="A1705" s="384">
        <f>SUBTOTAL(3,$B$7:B1705)</f>
        <v>23</v>
      </c>
      <c r="B1705" s="356" t="s">
        <v>2799</v>
      </c>
      <c r="C1705" s="356" t="s">
        <v>1856</v>
      </c>
      <c r="D1705" s="384" t="s">
        <v>1151</v>
      </c>
      <c r="E1705" s="453"/>
      <c r="F1705" s="454">
        <v>0.5</v>
      </c>
      <c r="G1705" s="454">
        <v>0</v>
      </c>
      <c r="H1705" s="454">
        <f t="shared" si="52"/>
        <v>0</v>
      </c>
      <c r="I1705" s="454">
        <f t="shared" si="53"/>
        <v>0</v>
      </c>
      <c r="J1705" s="322">
        <v>0.3</v>
      </c>
    </row>
    <row r="1706" hidden="1" spans="1:10">
      <c r="A1706" s="384">
        <f>SUBTOTAL(3,$B$7:B1706)</f>
        <v>23</v>
      </c>
      <c r="B1706" s="356" t="s">
        <v>2800</v>
      </c>
      <c r="C1706" s="356" t="s">
        <v>1858</v>
      </c>
      <c r="D1706" s="384" t="s">
        <v>1151</v>
      </c>
      <c r="E1706" s="453"/>
      <c r="F1706" s="454">
        <v>0.61</v>
      </c>
      <c r="G1706" s="454">
        <v>0</v>
      </c>
      <c r="H1706" s="454">
        <f t="shared" si="52"/>
        <v>0</v>
      </c>
      <c r="I1706" s="454">
        <f t="shared" si="53"/>
        <v>0</v>
      </c>
      <c r="J1706" s="322">
        <v>0.3</v>
      </c>
    </row>
    <row r="1707" hidden="1" spans="1:10">
      <c r="A1707" s="384">
        <f>SUBTOTAL(3,$B$7:B1707)</f>
        <v>23</v>
      </c>
      <c r="B1707" s="356" t="s">
        <v>2801</v>
      </c>
      <c r="C1707" s="356" t="s">
        <v>1860</v>
      </c>
      <c r="D1707" s="384" t="s">
        <v>1151</v>
      </c>
      <c r="E1707" s="453"/>
      <c r="F1707" s="454">
        <v>0.7</v>
      </c>
      <c r="G1707" s="454">
        <v>0</v>
      </c>
      <c r="H1707" s="454">
        <f t="shared" si="52"/>
        <v>0</v>
      </c>
      <c r="I1707" s="454">
        <f t="shared" si="53"/>
        <v>0</v>
      </c>
      <c r="J1707" s="322">
        <v>0.3</v>
      </c>
    </row>
    <row r="1708" hidden="1" spans="1:10">
      <c r="A1708" s="384">
        <f>SUBTOTAL(3,$B$7:B1708)</f>
        <v>23</v>
      </c>
      <c r="B1708" s="356" t="s">
        <v>2802</v>
      </c>
      <c r="C1708" s="356" t="s">
        <v>1862</v>
      </c>
      <c r="D1708" s="384" t="s">
        <v>1151</v>
      </c>
      <c r="E1708" s="453"/>
      <c r="F1708" s="454">
        <v>0.8</v>
      </c>
      <c r="G1708" s="454">
        <v>0</v>
      </c>
      <c r="H1708" s="454">
        <f t="shared" si="52"/>
        <v>0</v>
      </c>
      <c r="I1708" s="454">
        <f t="shared" si="53"/>
        <v>0</v>
      </c>
      <c r="J1708" s="322">
        <v>0.3</v>
      </c>
    </row>
    <row r="1709" hidden="1" spans="1:10">
      <c r="A1709" s="384">
        <f>SUBTOTAL(3,$B$7:B1709)</f>
        <v>23</v>
      </c>
      <c r="B1709" s="356" t="s">
        <v>2803</v>
      </c>
      <c r="C1709" s="356" t="s">
        <v>1864</v>
      </c>
      <c r="D1709" s="384" t="s">
        <v>444</v>
      </c>
      <c r="E1709" s="453"/>
      <c r="F1709" s="454">
        <v>0.92</v>
      </c>
      <c r="G1709" s="454">
        <v>0.92</v>
      </c>
      <c r="H1709" s="454">
        <f t="shared" si="52"/>
        <v>0</v>
      </c>
      <c r="I1709" s="454">
        <f t="shared" si="53"/>
        <v>0</v>
      </c>
      <c r="J1709" s="322">
        <v>0.3</v>
      </c>
    </row>
    <row r="1710" hidden="1" spans="1:10">
      <c r="A1710" s="384">
        <f>SUBTOTAL(3,$B$7:B1710)</f>
        <v>23</v>
      </c>
      <c r="B1710" s="356" t="s">
        <v>2804</v>
      </c>
      <c r="C1710" s="356" t="s">
        <v>1866</v>
      </c>
      <c r="D1710" s="384" t="s">
        <v>444</v>
      </c>
      <c r="E1710" s="453"/>
      <c r="F1710" s="454">
        <v>1.67</v>
      </c>
      <c r="G1710" s="454">
        <v>1.67</v>
      </c>
      <c r="H1710" s="454">
        <f t="shared" si="52"/>
        <v>0</v>
      </c>
      <c r="I1710" s="454">
        <f t="shared" si="53"/>
        <v>0</v>
      </c>
      <c r="J1710" s="322">
        <v>0.3</v>
      </c>
    </row>
    <row r="1711" hidden="1" spans="1:10">
      <c r="A1711" s="384">
        <f>SUBTOTAL(3,$B$7:B1711)</f>
        <v>23</v>
      </c>
      <c r="B1711" s="356" t="s">
        <v>2805</v>
      </c>
      <c r="C1711" s="356" t="s">
        <v>1868</v>
      </c>
      <c r="D1711" s="384" t="s">
        <v>1869</v>
      </c>
      <c r="E1711" s="453"/>
      <c r="F1711" s="454">
        <v>0.1</v>
      </c>
      <c r="G1711" s="454">
        <v>0.15</v>
      </c>
      <c r="H1711" s="454">
        <f t="shared" si="52"/>
        <v>0</v>
      </c>
      <c r="I1711" s="454">
        <f t="shared" si="53"/>
        <v>0</v>
      </c>
      <c r="J1711" s="322">
        <v>0.3</v>
      </c>
    </row>
    <row r="1712" hidden="1" spans="1:10">
      <c r="A1712" s="384">
        <f>SUBTOTAL(3,$B$7:B1712)</f>
        <v>23</v>
      </c>
      <c r="B1712" s="356" t="s">
        <v>2806</v>
      </c>
      <c r="C1712" s="356" t="s">
        <v>1871</v>
      </c>
      <c r="D1712" s="384" t="s">
        <v>418</v>
      </c>
      <c r="E1712" s="453"/>
      <c r="F1712" s="454">
        <v>1.3</v>
      </c>
      <c r="G1712" s="454">
        <v>1.9</v>
      </c>
      <c r="H1712" s="454">
        <f t="shared" si="52"/>
        <v>0</v>
      </c>
      <c r="I1712" s="454">
        <f t="shared" si="53"/>
        <v>0</v>
      </c>
      <c r="J1712" s="322">
        <v>0.3</v>
      </c>
    </row>
    <row r="1713" hidden="1" spans="1:10">
      <c r="A1713" s="384">
        <f>SUBTOTAL(3,$B$7:B1713)</f>
        <v>23</v>
      </c>
      <c r="B1713" s="356" t="s">
        <v>2807</v>
      </c>
      <c r="C1713" s="356" t="s">
        <v>1873</v>
      </c>
      <c r="D1713" s="384" t="s">
        <v>305</v>
      </c>
      <c r="E1713" s="453"/>
      <c r="F1713" s="454">
        <v>0.67</v>
      </c>
      <c r="G1713" s="454">
        <v>0.67</v>
      </c>
      <c r="H1713" s="454">
        <f t="shared" si="52"/>
        <v>0</v>
      </c>
      <c r="I1713" s="454">
        <f t="shared" si="53"/>
        <v>0</v>
      </c>
      <c r="J1713" s="322">
        <v>0.3</v>
      </c>
    </row>
    <row r="1714" hidden="1" spans="1:10">
      <c r="A1714" s="384">
        <f>SUBTOTAL(3,$B$7:B1714)</f>
        <v>23</v>
      </c>
      <c r="B1714" s="356" t="s">
        <v>2808</v>
      </c>
      <c r="C1714" s="356" t="s">
        <v>1875</v>
      </c>
      <c r="D1714" s="384" t="s">
        <v>305</v>
      </c>
      <c r="E1714" s="453"/>
      <c r="F1714" s="454">
        <v>0.78</v>
      </c>
      <c r="G1714" s="454">
        <v>0.78</v>
      </c>
      <c r="H1714" s="454">
        <f t="shared" si="52"/>
        <v>0</v>
      </c>
      <c r="I1714" s="454">
        <f t="shared" si="53"/>
        <v>0</v>
      </c>
      <c r="J1714" s="322">
        <v>0.3</v>
      </c>
    </row>
    <row r="1715" hidden="1" spans="1:10">
      <c r="A1715" s="384">
        <f>SUBTOTAL(3,$B$7:B1715)</f>
        <v>23</v>
      </c>
      <c r="B1715" s="356" t="s">
        <v>2809</v>
      </c>
      <c r="C1715" s="356" t="s">
        <v>1877</v>
      </c>
      <c r="D1715" s="384" t="s">
        <v>305</v>
      </c>
      <c r="E1715" s="453"/>
      <c r="F1715" s="454">
        <v>0.94</v>
      </c>
      <c r="G1715" s="454">
        <v>0.94</v>
      </c>
      <c r="H1715" s="454">
        <f t="shared" si="52"/>
        <v>0</v>
      </c>
      <c r="I1715" s="454">
        <f t="shared" si="53"/>
        <v>0</v>
      </c>
      <c r="J1715" s="322">
        <v>0.3</v>
      </c>
    </row>
    <row r="1716" hidden="1" spans="1:10">
      <c r="A1716" s="384">
        <f>SUBTOTAL(3,$B$7:B1716)</f>
        <v>23</v>
      </c>
      <c r="B1716" s="356" t="s">
        <v>2810</v>
      </c>
      <c r="C1716" s="356" t="s">
        <v>1879</v>
      </c>
      <c r="D1716" s="384" t="s">
        <v>305</v>
      </c>
      <c r="E1716" s="453"/>
      <c r="F1716" s="454">
        <v>1.07</v>
      </c>
      <c r="G1716" s="454">
        <v>1.07</v>
      </c>
      <c r="H1716" s="454">
        <f t="shared" si="52"/>
        <v>0</v>
      </c>
      <c r="I1716" s="454">
        <f t="shared" si="53"/>
        <v>0</v>
      </c>
      <c r="J1716" s="322">
        <v>0.3</v>
      </c>
    </row>
    <row r="1717" hidden="1" spans="1:10">
      <c r="A1717" s="384">
        <f>SUBTOTAL(3,$B$7:B1717)</f>
        <v>23</v>
      </c>
      <c r="B1717" s="356" t="s">
        <v>2811</v>
      </c>
      <c r="C1717" s="356" t="s">
        <v>1881</v>
      </c>
      <c r="D1717" s="384" t="s">
        <v>305</v>
      </c>
      <c r="E1717" s="453"/>
      <c r="F1717" s="454">
        <v>1.34</v>
      </c>
      <c r="G1717" s="454">
        <v>1.34</v>
      </c>
      <c r="H1717" s="454">
        <f t="shared" si="52"/>
        <v>0</v>
      </c>
      <c r="I1717" s="454">
        <f t="shared" si="53"/>
        <v>0</v>
      </c>
      <c r="J1717" s="322">
        <v>0.3</v>
      </c>
    </row>
    <row r="1718" hidden="1" spans="1:10">
      <c r="A1718" s="384">
        <f>SUBTOTAL(3,$B$7:B1718)</f>
        <v>23</v>
      </c>
      <c r="B1718" s="356" t="s">
        <v>2812</v>
      </c>
      <c r="C1718" s="356" t="s">
        <v>1883</v>
      </c>
      <c r="D1718" s="384" t="s">
        <v>305</v>
      </c>
      <c r="E1718" s="453"/>
      <c r="F1718" s="454">
        <v>1.98</v>
      </c>
      <c r="G1718" s="454">
        <v>1.98</v>
      </c>
      <c r="H1718" s="454">
        <f t="shared" si="52"/>
        <v>0</v>
      </c>
      <c r="I1718" s="454">
        <f t="shared" si="53"/>
        <v>0</v>
      </c>
      <c r="J1718" s="322">
        <v>0.3</v>
      </c>
    </row>
    <row r="1719" hidden="1" spans="1:10">
      <c r="A1719" s="384">
        <f>SUBTOTAL(3,$B$7:B1719)</f>
        <v>23</v>
      </c>
      <c r="B1719" s="356" t="s">
        <v>2813</v>
      </c>
      <c r="C1719" s="356" t="s">
        <v>1885</v>
      </c>
      <c r="D1719" s="384" t="s">
        <v>305</v>
      </c>
      <c r="E1719" s="453"/>
      <c r="F1719" s="454">
        <v>2.25</v>
      </c>
      <c r="G1719" s="454">
        <v>2.25</v>
      </c>
      <c r="H1719" s="454">
        <f t="shared" ref="H1719:H1761" si="54">E1719*F1719*J1719</f>
        <v>0</v>
      </c>
      <c r="I1719" s="454">
        <f t="shared" ref="I1719:I1761" si="55">E1719*G1719*J1719</f>
        <v>0</v>
      </c>
      <c r="J1719" s="322">
        <v>0.3</v>
      </c>
    </row>
    <row r="1720" hidden="1" spans="1:10">
      <c r="A1720" s="384">
        <f>SUBTOTAL(3,$B$7:B1720)</f>
        <v>23</v>
      </c>
      <c r="B1720" s="356" t="s">
        <v>2814</v>
      </c>
      <c r="C1720" s="356" t="s">
        <v>1887</v>
      </c>
      <c r="D1720" s="384" t="s">
        <v>305</v>
      </c>
      <c r="E1720" s="453"/>
      <c r="F1720" s="454">
        <v>4.09</v>
      </c>
      <c r="G1720" s="454">
        <v>4.09</v>
      </c>
      <c r="H1720" s="454">
        <f t="shared" si="54"/>
        <v>0</v>
      </c>
      <c r="I1720" s="454">
        <f t="shared" si="55"/>
        <v>0</v>
      </c>
      <c r="J1720" s="322">
        <v>0.3</v>
      </c>
    </row>
    <row r="1721" hidden="1" spans="1:10">
      <c r="A1721" s="384">
        <f>SUBTOTAL(3,$B$7:B1721)</f>
        <v>23</v>
      </c>
      <c r="B1721" s="356" t="s">
        <v>2815</v>
      </c>
      <c r="C1721" s="356" t="s">
        <v>1889</v>
      </c>
      <c r="D1721" s="384" t="s">
        <v>305</v>
      </c>
      <c r="E1721" s="453"/>
      <c r="F1721" s="454">
        <v>5.35</v>
      </c>
      <c r="G1721" s="454">
        <v>5.35</v>
      </c>
      <c r="H1721" s="454">
        <f t="shared" si="54"/>
        <v>0</v>
      </c>
      <c r="I1721" s="454">
        <f t="shared" si="55"/>
        <v>0</v>
      </c>
      <c r="J1721" s="322">
        <v>0.3</v>
      </c>
    </row>
    <row r="1722" hidden="1" spans="1:10">
      <c r="A1722" s="384">
        <f>SUBTOTAL(3,$B$7:B1722)</f>
        <v>23</v>
      </c>
      <c r="B1722" s="356" t="s">
        <v>2816</v>
      </c>
      <c r="C1722" s="356" t="s">
        <v>1891</v>
      </c>
      <c r="D1722" s="384" t="s">
        <v>305</v>
      </c>
      <c r="E1722" s="453"/>
      <c r="F1722" s="454">
        <v>7.18</v>
      </c>
      <c r="G1722" s="454">
        <v>7.18</v>
      </c>
      <c r="H1722" s="454">
        <f t="shared" si="54"/>
        <v>0</v>
      </c>
      <c r="I1722" s="454">
        <f t="shared" si="55"/>
        <v>0</v>
      </c>
      <c r="J1722" s="322">
        <v>0.3</v>
      </c>
    </row>
    <row r="1723" hidden="1" spans="1:10">
      <c r="A1723" s="384">
        <f>SUBTOTAL(3,$B$7:B1723)</f>
        <v>23</v>
      </c>
      <c r="B1723" s="356" t="s">
        <v>2817</v>
      </c>
      <c r="C1723" s="356" t="s">
        <v>1893</v>
      </c>
      <c r="D1723" s="384" t="s">
        <v>305</v>
      </c>
      <c r="E1723" s="453"/>
      <c r="F1723" s="454">
        <v>8.09</v>
      </c>
      <c r="G1723" s="454">
        <v>8.09</v>
      </c>
      <c r="H1723" s="454">
        <f t="shared" si="54"/>
        <v>0</v>
      </c>
      <c r="I1723" s="454">
        <f t="shared" si="55"/>
        <v>0</v>
      </c>
      <c r="J1723" s="322">
        <v>0.3</v>
      </c>
    </row>
    <row r="1724" hidden="1" spans="1:10">
      <c r="A1724" s="384">
        <f>SUBTOTAL(3,$B$7:B1724)</f>
        <v>23</v>
      </c>
      <c r="B1724" s="356" t="s">
        <v>2818</v>
      </c>
      <c r="C1724" s="356" t="s">
        <v>1895</v>
      </c>
      <c r="D1724" s="384" t="s">
        <v>305</v>
      </c>
      <c r="E1724" s="453"/>
      <c r="F1724" s="454">
        <v>3.2</v>
      </c>
      <c r="G1724" s="454">
        <v>3.2</v>
      </c>
      <c r="H1724" s="454">
        <f t="shared" si="54"/>
        <v>0</v>
      </c>
      <c r="I1724" s="454">
        <f t="shared" si="55"/>
        <v>0</v>
      </c>
      <c r="J1724" s="322">
        <v>0.3</v>
      </c>
    </row>
    <row r="1725" hidden="1" spans="1:10">
      <c r="A1725" s="384">
        <f>SUBTOTAL(3,$B$7:B1725)</f>
        <v>23</v>
      </c>
      <c r="B1725" s="356" t="s">
        <v>2819</v>
      </c>
      <c r="C1725" s="356" t="s">
        <v>1897</v>
      </c>
      <c r="D1725" s="384" t="s">
        <v>305</v>
      </c>
      <c r="E1725" s="453"/>
      <c r="F1725" s="454">
        <v>4.1</v>
      </c>
      <c r="G1725" s="454">
        <v>4.1</v>
      </c>
      <c r="H1725" s="454">
        <f t="shared" si="54"/>
        <v>0</v>
      </c>
      <c r="I1725" s="454">
        <f t="shared" si="55"/>
        <v>0</v>
      </c>
      <c r="J1725" s="322">
        <v>0.3</v>
      </c>
    </row>
    <row r="1726" hidden="1" spans="1:10">
      <c r="A1726" s="384">
        <f>SUBTOTAL(3,$B$7:B1726)</f>
        <v>23</v>
      </c>
      <c r="B1726" s="356" t="s">
        <v>2820</v>
      </c>
      <c r="C1726" s="356" t="s">
        <v>1899</v>
      </c>
      <c r="D1726" s="384" t="s">
        <v>305</v>
      </c>
      <c r="E1726" s="453"/>
      <c r="F1726" s="454">
        <v>5</v>
      </c>
      <c r="G1726" s="454">
        <v>5</v>
      </c>
      <c r="H1726" s="454">
        <f t="shared" si="54"/>
        <v>0</v>
      </c>
      <c r="I1726" s="454">
        <f t="shared" si="55"/>
        <v>0</v>
      </c>
      <c r="J1726" s="322">
        <v>0.3</v>
      </c>
    </row>
    <row r="1727" hidden="1" spans="1:10">
      <c r="A1727" s="384">
        <f>SUBTOTAL(3,$B$7:B1727)</f>
        <v>23</v>
      </c>
      <c r="B1727" s="356" t="s">
        <v>2821</v>
      </c>
      <c r="C1727" s="356" t="s">
        <v>1901</v>
      </c>
      <c r="D1727" s="384" t="s">
        <v>305</v>
      </c>
      <c r="E1727" s="453"/>
      <c r="F1727" s="454">
        <v>2.9</v>
      </c>
      <c r="G1727" s="454">
        <v>2.9</v>
      </c>
      <c r="H1727" s="454">
        <f t="shared" si="54"/>
        <v>0</v>
      </c>
      <c r="I1727" s="454">
        <f t="shared" si="55"/>
        <v>0</v>
      </c>
      <c r="J1727" s="322">
        <v>0.3</v>
      </c>
    </row>
    <row r="1728" hidden="1" spans="1:10">
      <c r="A1728" s="384">
        <f>SUBTOTAL(3,$B$7:B1728)</f>
        <v>23</v>
      </c>
      <c r="B1728" s="356" t="s">
        <v>2822</v>
      </c>
      <c r="C1728" s="356" t="s">
        <v>1903</v>
      </c>
      <c r="D1728" s="384" t="s">
        <v>305</v>
      </c>
      <c r="E1728" s="453"/>
      <c r="F1728" s="454">
        <v>3.85</v>
      </c>
      <c r="G1728" s="454">
        <v>3.85</v>
      </c>
      <c r="H1728" s="454">
        <f t="shared" si="54"/>
        <v>0</v>
      </c>
      <c r="I1728" s="454">
        <f t="shared" si="55"/>
        <v>0</v>
      </c>
      <c r="J1728" s="322">
        <v>0.3</v>
      </c>
    </row>
    <row r="1729" hidden="1" spans="1:10">
      <c r="A1729" s="384">
        <f>SUBTOTAL(3,$B$7:B1729)</f>
        <v>23</v>
      </c>
      <c r="B1729" s="356" t="s">
        <v>2823</v>
      </c>
      <c r="C1729" s="356" t="s">
        <v>1905</v>
      </c>
      <c r="D1729" s="384" t="s">
        <v>305</v>
      </c>
      <c r="E1729" s="453"/>
      <c r="F1729" s="454">
        <v>4.76</v>
      </c>
      <c r="G1729" s="454">
        <v>4.76</v>
      </c>
      <c r="H1729" s="454">
        <f t="shared" si="54"/>
        <v>0</v>
      </c>
      <c r="I1729" s="454">
        <f t="shared" si="55"/>
        <v>0</v>
      </c>
      <c r="J1729" s="322">
        <v>0.3</v>
      </c>
    </row>
    <row r="1730" hidden="1" spans="1:10">
      <c r="A1730" s="384">
        <f>SUBTOTAL(3,$B$7:B1730)</f>
        <v>23</v>
      </c>
      <c r="B1730" s="356" t="s">
        <v>2824</v>
      </c>
      <c r="C1730" s="356" t="s">
        <v>1907</v>
      </c>
      <c r="D1730" s="384" t="s">
        <v>1908</v>
      </c>
      <c r="E1730" s="453"/>
      <c r="F1730" s="454">
        <v>6</v>
      </c>
      <c r="G1730" s="454">
        <v>0</v>
      </c>
      <c r="H1730" s="454">
        <f t="shared" si="54"/>
        <v>0</v>
      </c>
      <c r="I1730" s="454">
        <f t="shared" si="55"/>
        <v>0</v>
      </c>
      <c r="J1730" s="322">
        <v>0.3</v>
      </c>
    </row>
    <row r="1731" hidden="1" spans="1:10">
      <c r="A1731" s="384">
        <f>SUBTOTAL(3,$B$7:B1731)</f>
        <v>23</v>
      </c>
      <c r="B1731" s="356" t="s">
        <v>2825</v>
      </c>
      <c r="C1731" s="356" t="s">
        <v>1910</v>
      </c>
      <c r="D1731" s="384" t="s">
        <v>305</v>
      </c>
      <c r="E1731" s="453"/>
      <c r="F1731" s="454">
        <v>0.65</v>
      </c>
      <c r="G1731" s="454">
        <v>0.27</v>
      </c>
      <c r="H1731" s="454">
        <f t="shared" si="54"/>
        <v>0</v>
      </c>
      <c r="I1731" s="454">
        <f t="shared" si="55"/>
        <v>0</v>
      </c>
      <c r="J1731" s="322">
        <v>0.3</v>
      </c>
    </row>
    <row r="1732" hidden="1" spans="1:10">
      <c r="A1732" s="384">
        <f>SUBTOTAL(3,$B$7:B1732)</f>
        <v>23</v>
      </c>
      <c r="B1732" s="356" t="s">
        <v>2826</v>
      </c>
      <c r="C1732" s="356" t="s">
        <v>1912</v>
      </c>
      <c r="D1732" s="384" t="s">
        <v>305</v>
      </c>
      <c r="E1732" s="453"/>
      <c r="F1732" s="454">
        <v>0.86</v>
      </c>
      <c r="G1732" s="454">
        <v>0.36</v>
      </c>
      <c r="H1732" s="454">
        <f t="shared" si="54"/>
        <v>0</v>
      </c>
      <c r="I1732" s="454">
        <f t="shared" si="55"/>
        <v>0</v>
      </c>
      <c r="J1732" s="322">
        <v>0.3</v>
      </c>
    </row>
    <row r="1733" hidden="1" spans="1:10">
      <c r="A1733" s="384">
        <f>SUBTOTAL(3,$B$7:B1733)</f>
        <v>23</v>
      </c>
      <c r="B1733" s="356" t="s">
        <v>2827</v>
      </c>
      <c r="C1733" s="356" t="s">
        <v>1914</v>
      </c>
      <c r="D1733" s="384" t="s">
        <v>305</v>
      </c>
      <c r="E1733" s="453"/>
      <c r="F1733" s="454">
        <v>1.02</v>
      </c>
      <c r="G1733" s="454">
        <v>0.48</v>
      </c>
      <c r="H1733" s="454">
        <f t="shared" si="54"/>
        <v>0</v>
      </c>
      <c r="I1733" s="454">
        <f t="shared" si="55"/>
        <v>0</v>
      </c>
      <c r="J1733" s="322">
        <v>0.3</v>
      </c>
    </row>
    <row r="1734" hidden="1" spans="1:10">
      <c r="A1734" s="384">
        <f>SUBTOTAL(3,$B$7:B1734)</f>
        <v>23</v>
      </c>
      <c r="B1734" s="356" t="s">
        <v>2828</v>
      </c>
      <c r="C1734" s="356" t="s">
        <v>1916</v>
      </c>
      <c r="D1734" s="384" t="s">
        <v>305</v>
      </c>
      <c r="E1734" s="453"/>
      <c r="F1734" s="454">
        <v>1.45</v>
      </c>
      <c r="G1734" s="454">
        <v>0.66</v>
      </c>
      <c r="H1734" s="454">
        <f t="shared" si="54"/>
        <v>0</v>
      </c>
      <c r="I1734" s="454">
        <f t="shared" si="55"/>
        <v>0</v>
      </c>
      <c r="J1734" s="322">
        <v>0.3</v>
      </c>
    </row>
    <row r="1735" hidden="1" spans="1:10">
      <c r="A1735" s="384">
        <f>SUBTOTAL(3,$B$7:B1735)</f>
        <v>23</v>
      </c>
      <c r="B1735" s="356" t="s">
        <v>2829</v>
      </c>
      <c r="C1735" s="356" t="s">
        <v>1918</v>
      </c>
      <c r="D1735" s="384" t="s">
        <v>305</v>
      </c>
      <c r="E1735" s="453"/>
      <c r="F1735" s="454">
        <v>0.48</v>
      </c>
      <c r="G1735" s="454">
        <v>0.19</v>
      </c>
      <c r="H1735" s="454">
        <f t="shared" si="54"/>
        <v>0</v>
      </c>
      <c r="I1735" s="454">
        <f t="shared" si="55"/>
        <v>0</v>
      </c>
      <c r="J1735" s="322">
        <v>0.3</v>
      </c>
    </row>
    <row r="1736" hidden="1" spans="1:10">
      <c r="A1736" s="384">
        <f>SUBTOTAL(3,$B$7:B1736)</f>
        <v>23</v>
      </c>
      <c r="B1736" s="356" t="s">
        <v>2830</v>
      </c>
      <c r="C1736" s="356" t="s">
        <v>1920</v>
      </c>
      <c r="D1736" s="384" t="s">
        <v>305</v>
      </c>
      <c r="E1736" s="453"/>
      <c r="F1736" s="454">
        <v>0.66</v>
      </c>
      <c r="G1736" s="454">
        <v>0.28</v>
      </c>
      <c r="H1736" s="454">
        <f t="shared" si="54"/>
        <v>0</v>
      </c>
      <c r="I1736" s="454">
        <f t="shared" si="55"/>
        <v>0</v>
      </c>
      <c r="J1736" s="322">
        <v>0.3</v>
      </c>
    </row>
    <row r="1737" hidden="1" spans="1:10">
      <c r="A1737" s="384">
        <f>SUBTOTAL(3,$B$7:B1737)</f>
        <v>23</v>
      </c>
      <c r="B1737" s="356" t="s">
        <v>2831</v>
      </c>
      <c r="C1737" s="356" t="s">
        <v>1922</v>
      </c>
      <c r="D1737" s="384" t="s">
        <v>305</v>
      </c>
      <c r="E1737" s="453"/>
      <c r="F1737" s="454">
        <v>1.03</v>
      </c>
      <c r="G1737" s="454">
        <v>0.36</v>
      </c>
      <c r="H1737" s="454">
        <f t="shared" si="54"/>
        <v>0</v>
      </c>
      <c r="I1737" s="454">
        <f t="shared" si="55"/>
        <v>0</v>
      </c>
      <c r="J1737" s="322">
        <v>0.3</v>
      </c>
    </row>
    <row r="1738" hidden="1" spans="1:10">
      <c r="A1738" s="384">
        <f>SUBTOTAL(3,$B$7:B1738)</f>
        <v>23</v>
      </c>
      <c r="B1738" s="356" t="s">
        <v>2832</v>
      </c>
      <c r="C1738" s="356" t="s">
        <v>1924</v>
      </c>
      <c r="D1738" s="384" t="s">
        <v>305</v>
      </c>
      <c r="E1738" s="453"/>
      <c r="F1738" s="454">
        <v>1.27</v>
      </c>
      <c r="G1738" s="454">
        <v>0.54</v>
      </c>
      <c r="H1738" s="454">
        <f t="shared" si="54"/>
        <v>0</v>
      </c>
      <c r="I1738" s="454">
        <f t="shared" si="55"/>
        <v>0</v>
      </c>
      <c r="J1738" s="322">
        <v>0.3</v>
      </c>
    </row>
    <row r="1739" hidden="1" spans="1:10">
      <c r="A1739" s="384">
        <f>SUBTOTAL(3,$B$7:B1739)</f>
        <v>23</v>
      </c>
      <c r="B1739" s="356" t="s">
        <v>2833</v>
      </c>
      <c r="C1739" s="356" t="s">
        <v>1926</v>
      </c>
      <c r="D1739" s="384" t="s">
        <v>305</v>
      </c>
      <c r="E1739" s="453"/>
      <c r="F1739" s="454">
        <v>0.73</v>
      </c>
      <c r="G1739" s="454">
        <v>0.32</v>
      </c>
      <c r="H1739" s="454">
        <f t="shared" si="54"/>
        <v>0</v>
      </c>
      <c r="I1739" s="454">
        <f t="shared" si="55"/>
        <v>0</v>
      </c>
      <c r="J1739" s="322">
        <v>0.3</v>
      </c>
    </row>
    <row r="1740" hidden="1" spans="1:10">
      <c r="A1740" s="384">
        <f>SUBTOTAL(3,$B$7:B1740)</f>
        <v>23</v>
      </c>
      <c r="B1740" s="356" t="s">
        <v>2834</v>
      </c>
      <c r="C1740" s="356" t="s">
        <v>1928</v>
      </c>
      <c r="D1740" s="384" t="s">
        <v>305</v>
      </c>
      <c r="E1740" s="453"/>
      <c r="F1740" s="454">
        <v>0.98</v>
      </c>
      <c r="G1740" s="454">
        <v>0.41</v>
      </c>
      <c r="H1740" s="454">
        <f t="shared" si="54"/>
        <v>0</v>
      </c>
      <c r="I1740" s="454">
        <f t="shared" si="55"/>
        <v>0</v>
      </c>
      <c r="J1740" s="322">
        <v>0.3</v>
      </c>
    </row>
    <row r="1741" hidden="1" spans="1:10">
      <c r="A1741" s="384">
        <f>SUBTOTAL(3,$B$7:B1741)</f>
        <v>23</v>
      </c>
      <c r="B1741" s="356" t="s">
        <v>2835</v>
      </c>
      <c r="C1741" s="356" t="s">
        <v>1930</v>
      </c>
      <c r="D1741" s="384" t="s">
        <v>305</v>
      </c>
      <c r="E1741" s="453"/>
      <c r="F1741" s="454">
        <v>1.34</v>
      </c>
      <c r="G1741" s="454">
        <v>0.53</v>
      </c>
      <c r="H1741" s="454">
        <f t="shared" si="54"/>
        <v>0</v>
      </c>
      <c r="I1741" s="454">
        <f t="shared" si="55"/>
        <v>0</v>
      </c>
      <c r="J1741" s="322">
        <v>0.3</v>
      </c>
    </row>
    <row r="1742" hidden="1" spans="1:10">
      <c r="A1742" s="384">
        <f>SUBTOTAL(3,$B$7:B1742)</f>
        <v>23</v>
      </c>
      <c r="B1742" s="356" t="s">
        <v>2836</v>
      </c>
      <c r="C1742" s="356" t="s">
        <v>1932</v>
      </c>
      <c r="D1742" s="384" t="s">
        <v>305</v>
      </c>
      <c r="E1742" s="453"/>
      <c r="F1742" s="454">
        <v>1.6</v>
      </c>
      <c r="G1742" s="454">
        <v>0.92</v>
      </c>
      <c r="H1742" s="454">
        <f t="shared" si="54"/>
        <v>0</v>
      </c>
      <c r="I1742" s="454">
        <f t="shared" si="55"/>
        <v>0</v>
      </c>
      <c r="J1742" s="322">
        <v>0.3</v>
      </c>
    </row>
    <row r="1743" hidden="1" spans="1:10">
      <c r="A1743" s="384">
        <f>SUBTOTAL(3,$B$7:B1743)</f>
        <v>23</v>
      </c>
      <c r="B1743" s="356" t="s">
        <v>2837</v>
      </c>
      <c r="C1743" s="356" t="s">
        <v>1934</v>
      </c>
      <c r="D1743" s="384" t="s">
        <v>305</v>
      </c>
      <c r="E1743" s="453"/>
      <c r="F1743" s="454">
        <v>0.59</v>
      </c>
      <c r="G1743" s="454">
        <v>0.23</v>
      </c>
      <c r="H1743" s="454">
        <f t="shared" si="54"/>
        <v>0</v>
      </c>
      <c r="I1743" s="454">
        <f t="shared" si="55"/>
        <v>0</v>
      </c>
      <c r="J1743" s="322">
        <v>0.3</v>
      </c>
    </row>
    <row r="1744" hidden="1" spans="1:10">
      <c r="A1744" s="384">
        <f>SUBTOTAL(3,$B$7:B1744)</f>
        <v>23</v>
      </c>
      <c r="B1744" s="356" t="s">
        <v>2838</v>
      </c>
      <c r="C1744" s="356" t="s">
        <v>1936</v>
      </c>
      <c r="D1744" s="384" t="s">
        <v>305</v>
      </c>
      <c r="E1744" s="453"/>
      <c r="F1744" s="454">
        <v>0.76</v>
      </c>
      <c r="G1744" s="454">
        <v>0.31</v>
      </c>
      <c r="H1744" s="454">
        <f t="shared" si="54"/>
        <v>0</v>
      </c>
      <c r="I1744" s="454">
        <f t="shared" si="55"/>
        <v>0</v>
      </c>
      <c r="J1744" s="322">
        <v>0.3</v>
      </c>
    </row>
    <row r="1745" hidden="1" spans="1:10">
      <c r="A1745" s="384">
        <f>SUBTOTAL(3,$B$7:B1745)</f>
        <v>23</v>
      </c>
      <c r="B1745" s="356" t="s">
        <v>2839</v>
      </c>
      <c r="C1745" s="356" t="s">
        <v>1938</v>
      </c>
      <c r="D1745" s="384" t="s">
        <v>305</v>
      </c>
      <c r="E1745" s="453"/>
      <c r="F1745" s="454">
        <v>1.17</v>
      </c>
      <c r="G1745" s="454">
        <v>0.4</v>
      </c>
      <c r="H1745" s="454">
        <f t="shared" si="54"/>
        <v>0</v>
      </c>
      <c r="I1745" s="454">
        <f t="shared" si="55"/>
        <v>0</v>
      </c>
      <c r="J1745" s="322">
        <v>0.3</v>
      </c>
    </row>
    <row r="1746" hidden="1" spans="1:10">
      <c r="A1746" s="384">
        <f>SUBTOTAL(3,$B$7:B1746)</f>
        <v>23</v>
      </c>
      <c r="B1746" s="356" t="s">
        <v>2840</v>
      </c>
      <c r="C1746" s="356" t="s">
        <v>1940</v>
      </c>
      <c r="D1746" s="384" t="s">
        <v>305</v>
      </c>
      <c r="E1746" s="453"/>
      <c r="F1746" s="454">
        <v>1.4</v>
      </c>
      <c r="G1746" s="454">
        <v>0.79</v>
      </c>
      <c r="H1746" s="454">
        <f t="shared" si="54"/>
        <v>0</v>
      </c>
      <c r="I1746" s="454">
        <f t="shared" si="55"/>
        <v>0</v>
      </c>
      <c r="J1746" s="322">
        <v>0.3</v>
      </c>
    </row>
    <row r="1747" hidden="1" spans="1:10">
      <c r="A1747" s="384">
        <f>SUBTOTAL(3,$B$7:B1747)</f>
        <v>23</v>
      </c>
      <c r="B1747" s="356" t="s">
        <v>2841</v>
      </c>
      <c r="C1747" s="356" t="s">
        <v>1942</v>
      </c>
      <c r="D1747" s="384" t="s">
        <v>305</v>
      </c>
      <c r="E1747" s="453"/>
      <c r="F1747" s="454">
        <v>1.55</v>
      </c>
      <c r="G1747" s="454">
        <v>0.58</v>
      </c>
      <c r="H1747" s="454">
        <f t="shared" si="54"/>
        <v>0</v>
      </c>
      <c r="I1747" s="454">
        <f t="shared" si="55"/>
        <v>0</v>
      </c>
      <c r="J1747" s="322">
        <v>0.3</v>
      </c>
    </row>
    <row r="1748" hidden="1" spans="1:10">
      <c r="A1748" s="384">
        <f>SUBTOTAL(3,$B$7:B1748)</f>
        <v>23</v>
      </c>
      <c r="B1748" s="356" t="s">
        <v>2842</v>
      </c>
      <c r="C1748" s="356" t="s">
        <v>1944</v>
      </c>
      <c r="D1748" s="384" t="s">
        <v>484</v>
      </c>
      <c r="E1748" s="453"/>
      <c r="F1748" s="454">
        <v>0.75</v>
      </c>
      <c r="G1748" s="454">
        <v>0</v>
      </c>
      <c r="H1748" s="454">
        <f t="shared" si="54"/>
        <v>0</v>
      </c>
      <c r="I1748" s="454">
        <f t="shared" si="55"/>
        <v>0</v>
      </c>
      <c r="J1748" s="322">
        <v>0.3</v>
      </c>
    </row>
    <row r="1749" hidden="1" spans="1:10">
      <c r="A1749" s="384">
        <f>SUBTOTAL(3,$B$7:B1749)</f>
        <v>23</v>
      </c>
      <c r="B1749" s="356" t="s">
        <v>2843</v>
      </c>
      <c r="C1749" s="356" t="s">
        <v>1946</v>
      </c>
      <c r="D1749" s="384" t="s">
        <v>484</v>
      </c>
      <c r="E1749" s="453"/>
      <c r="F1749" s="454">
        <v>0.3</v>
      </c>
      <c r="G1749" s="454">
        <v>0</v>
      </c>
      <c r="H1749" s="454">
        <f t="shared" si="54"/>
        <v>0</v>
      </c>
      <c r="I1749" s="454">
        <f t="shared" si="55"/>
        <v>0</v>
      </c>
      <c r="J1749" s="322">
        <v>0.3</v>
      </c>
    </row>
    <row r="1750" hidden="1" spans="1:10">
      <c r="A1750" s="384">
        <f>SUBTOTAL(3,$B$7:B1750)</f>
        <v>23</v>
      </c>
      <c r="B1750" s="356" t="s">
        <v>2844</v>
      </c>
      <c r="C1750" s="356" t="s">
        <v>1948</v>
      </c>
      <c r="D1750" s="384" t="s">
        <v>642</v>
      </c>
      <c r="E1750" s="453"/>
      <c r="F1750" s="454">
        <v>3.65</v>
      </c>
      <c r="G1750" s="454">
        <v>0</v>
      </c>
      <c r="H1750" s="454">
        <f t="shared" si="54"/>
        <v>0</v>
      </c>
      <c r="I1750" s="454">
        <f t="shared" si="55"/>
        <v>0</v>
      </c>
      <c r="J1750" s="322">
        <v>0.3</v>
      </c>
    </row>
    <row r="1751" hidden="1" spans="1:10">
      <c r="A1751" s="384">
        <f>SUBTOTAL(3,$B$7:B1751)</f>
        <v>23</v>
      </c>
      <c r="B1751" s="356" t="s">
        <v>2845</v>
      </c>
      <c r="C1751" s="356" t="s">
        <v>1950</v>
      </c>
      <c r="D1751" s="384" t="s">
        <v>642</v>
      </c>
      <c r="E1751" s="453"/>
      <c r="F1751" s="454">
        <v>4.67</v>
      </c>
      <c r="G1751" s="454">
        <v>0</v>
      </c>
      <c r="H1751" s="454">
        <f t="shared" si="54"/>
        <v>0</v>
      </c>
      <c r="I1751" s="454">
        <f t="shared" si="55"/>
        <v>0</v>
      </c>
      <c r="J1751" s="322">
        <v>0.3</v>
      </c>
    </row>
    <row r="1752" hidden="1" spans="1:10">
      <c r="A1752" s="384">
        <f>SUBTOTAL(3,$B$7:B1752)</f>
        <v>23</v>
      </c>
      <c r="B1752" s="356" t="s">
        <v>2846</v>
      </c>
      <c r="C1752" s="356" t="s">
        <v>1952</v>
      </c>
      <c r="D1752" s="384" t="s">
        <v>642</v>
      </c>
      <c r="E1752" s="453"/>
      <c r="F1752" s="454">
        <v>7.22</v>
      </c>
      <c r="G1752" s="454">
        <v>0</v>
      </c>
      <c r="H1752" s="454">
        <f t="shared" si="54"/>
        <v>0</v>
      </c>
      <c r="I1752" s="454">
        <f t="shared" si="55"/>
        <v>0</v>
      </c>
      <c r="J1752" s="322">
        <v>0.3</v>
      </c>
    </row>
    <row r="1753" hidden="1" spans="1:10">
      <c r="A1753" s="384">
        <f>SUBTOTAL(3,$B$7:B1753)</f>
        <v>23</v>
      </c>
      <c r="B1753" s="356" t="s">
        <v>2847</v>
      </c>
      <c r="C1753" s="356" t="s">
        <v>1954</v>
      </c>
      <c r="D1753" s="384" t="s">
        <v>484</v>
      </c>
      <c r="E1753" s="453"/>
      <c r="F1753" s="454">
        <v>0.4</v>
      </c>
      <c r="G1753" s="454">
        <v>0</v>
      </c>
      <c r="H1753" s="454">
        <f t="shared" si="54"/>
        <v>0</v>
      </c>
      <c r="I1753" s="454">
        <f t="shared" si="55"/>
        <v>0</v>
      </c>
      <c r="J1753" s="322">
        <v>0.3</v>
      </c>
    </row>
    <row r="1754" hidden="1" spans="1:10">
      <c r="A1754" s="384">
        <f>SUBTOTAL(3,$B$7:B1754)</f>
        <v>23</v>
      </c>
      <c r="B1754" s="356" t="s">
        <v>2848</v>
      </c>
      <c r="C1754" s="356" t="s">
        <v>1956</v>
      </c>
      <c r="D1754" s="384" t="s">
        <v>1151</v>
      </c>
      <c r="E1754" s="453"/>
      <c r="F1754" s="454">
        <v>11.9</v>
      </c>
      <c r="G1754" s="454">
        <v>2.1</v>
      </c>
      <c r="H1754" s="454">
        <f t="shared" si="54"/>
        <v>0</v>
      </c>
      <c r="I1754" s="454">
        <f t="shared" si="55"/>
        <v>0</v>
      </c>
      <c r="J1754" s="322">
        <v>0.3</v>
      </c>
    </row>
    <row r="1755" hidden="1" spans="1:10">
      <c r="A1755" s="384">
        <f>SUBTOTAL(3,$B$7:B1755)</f>
        <v>23</v>
      </c>
      <c r="B1755" s="356" t="s">
        <v>2849</v>
      </c>
      <c r="C1755" s="356" t="s">
        <v>1958</v>
      </c>
      <c r="D1755" s="384" t="s">
        <v>1151</v>
      </c>
      <c r="E1755" s="453"/>
      <c r="F1755" s="454">
        <v>18.4</v>
      </c>
      <c r="G1755" s="454">
        <v>4.6</v>
      </c>
      <c r="H1755" s="454">
        <f t="shared" si="54"/>
        <v>0</v>
      </c>
      <c r="I1755" s="454">
        <f t="shared" si="55"/>
        <v>0</v>
      </c>
      <c r="J1755" s="322">
        <v>0.3</v>
      </c>
    </row>
    <row r="1756" hidden="1" spans="1:10">
      <c r="A1756" s="384">
        <f>SUBTOTAL(3,$B$7:B1756)</f>
        <v>23</v>
      </c>
      <c r="B1756" s="356" t="s">
        <v>2850</v>
      </c>
      <c r="C1756" s="356" t="s">
        <v>1960</v>
      </c>
      <c r="D1756" s="384" t="s">
        <v>1151</v>
      </c>
      <c r="E1756" s="453"/>
      <c r="F1756" s="454">
        <v>27.2</v>
      </c>
      <c r="G1756" s="454">
        <v>6.8</v>
      </c>
      <c r="H1756" s="454">
        <f t="shared" si="54"/>
        <v>0</v>
      </c>
      <c r="I1756" s="454">
        <f t="shared" si="55"/>
        <v>0</v>
      </c>
      <c r="J1756" s="322">
        <v>0.3</v>
      </c>
    </row>
    <row r="1757" hidden="1" spans="1:10">
      <c r="A1757" s="384">
        <f>SUBTOTAL(3,$B$7:B1757)</f>
        <v>23</v>
      </c>
      <c r="B1757" s="356" t="s">
        <v>2851</v>
      </c>
      <c r="C1757" s="356" t="s">
        <v>1962</v>
      </c>
      <c r="D1757" s="384" t="s">
        <v>1151</v>
      </c>
      <c r="E1757" s="453"/>
      <c r="F1757" s="454">
        <v>36.8</v>
      </c>
      <c r="G1757" s="454">
        <v>9.2</v>
      </c>
      <c r="H1757" s="454">
        <f t="shared" si="54"/>
        <v>0</v>
      </c>
      <c r="I1757" s="454">
        <f t="shared" si="55"/>
        <v>0</v>
      </c>
      <c r="J1757" s="322">
        <v>0.3</v>
      </c>
    </row>
    <row r="1758" hidden="1" spans="1:10">
      <c r="A1758" s="384">
        <f>SUBTOTAL(3,$B$7:B1758)</f>
        <v>23</v>
      </c>
      <c r="B1758" s="356" t="s">
        <v>2852</v>
      </c>
      <c r="C1758" s="356" t="s">
        <v>1964</v>
      </c>
      <c r="D1758" s="384" t="s">
        <v>484</v>
      </c>
      <c r="E1758" s="453"/>
      <c r="F1758" s="454">
        <v>0.68</v>
      </c>
      <c r="G1758" s="454">
        <v>0.37</v>
      </c>
      <c r="H1758" s="454">
        <f t="shared" si="54"/>
        <v>0</v>
      </c>
      <c r="I1758" s="454">
        <f t="shared" si="55"/>
        <v>0</v>
      </c>
      <c r="J1758" s="322">
        <v>0.3</v>
      </c>
    </row>
    <row r="1759" hidden="1" spans="1:10">
      <c r="A1759" s="384">
        <f>SUBTOTAL(3,$B$7:B1759)</f>
        <v>23</v>
      </c>
      <c r="B1759" s="356" t="s">
        <v>2853</v>
      </c>
      <c r="C1759" s="356" t="s">
        <v>1966</v>
      </c>
      <c r="D1759" s="384" t="s">
        <v>305</v>
      </c>
      <c r="E1759" s="453"/>
      <c r="F1759" s="454">
        <v>0.4</v>
      </c>
      <c r="G1759" s="454">
        <v>0.1</v>
      </c>
      <c r="H1759" s="454">
        <f t="shared" si="54"/>
        <v>0</v>
      </c>
      <c r="I1759" s="454">
        <f t="shared" si="55"/>
        <v>0</v>
      </c>
      <c r="J1759" s="322">
        <v>0.3</v>
      </c>
    </row>
    <row r="1760" hidden="1" spans="1:10">
      <c r="A1760" s="384">
        <f>SUBTOTAL(3,$B$7:B1760)</f>
        <v>23</v>
      </c>
      <c r="B1760" s="356" t="s">
        <v>2854</v>
      </c>
      <c r="C1760" s="356" t="s">
        <v>1968</v>
      </c>
      <c r="D1760" s="384" t="s">
        <v>1969</v>
      </c>
      <c r="E1760" s="453"/>
      <c r="F1760" s="454">
        <v>0.45</v>
      </c>
      <c r="G1760" s="454">
        <v>0.15</v>
      </c>
      <c r="H1760" s="454">
        <f t="shared" si="54"/>
        <v>0</v>
      </c>
      <c r="I1760" s="454">
        <f t="shared" si="55"/>
        <v>0</v>
      </c>
      <c r="J1760" s="322">
        <v>0.3</v>
      </c>
    </row>
    <row r="1761" hidden="1" spans="1:10">
      <c r="A1761" s="384">
        <f>SUBTOTAL(3,$B$7:B1761)</f>
        <v>23</v>
      </c>
      <c r="B1761" s="356" t="s">
        <v>2855</v>
      </c>
      <c r="C1761" s="356" t="s">
        <v>1971</v>
      </c>
      <c r="D1761" s="384" t="s">
        <v>305</v>
      </c>
      <c r="E1761" s="453"/>
      <c r="F1761" s="454">
        <v>0.9</v>
      </c>
      <c r="G1761" s="454">
        <v>0.3</v>
      </c>
      <c r="H1761" s="454">
        <f t="shared" si="54"/>
        <v>0</v>
      </c>
      <c r="I1761" s="454">
        <f t="shared" si="55"/>
        <v>0</v>
      </c>
      <c r="J1761" s="322">
        <v>0.3</v>
      </c>
    </row>
    <row r="1762" hidden="1" spans="1:10">
      <c r="A1762" s="384">
        <f>SUBTOTAL(3,$B$7:B1762)</f>
        <v>23</v>
      </c>
      <c r="B1762" s="356" t="s">
        <v>2856</v>
      </c>
      <c r="C1762" s="356" t="s">
        <v>1973</v>
      </c>
      <c r="D1762" s="384" t="s">
        <v>260</v>
      </c>
      <c r="E1762" s="453"/>
      <c r="F1762" s="454">
        <v>2</v>
      </c>
      <c r="G1762" s="454">
        <v>0</v>
      </c>
      <c r="H1762" s="454">
        <f t="shared" ref="H1762:H1765" si="56">E1762*F1762*J1762</f>
        <v>0</v>
      </c>
      <c r="I1762" s="454">
        <f t="shared" ref="I1762:I1765" si="57">E1762*G1762*J1762</f>
        <v>0</v>
      </c>
      <c r="J1762" s="322">
        <v>0.3</v>
      </c>
    </row>
    <row r="1763" hidden="1" spans="1:10">
      <c r="A1763" s="384">
        <f>SUBTOTAL(3,$B$7:B1763)</f>
        <v>23</v>
      </c>
      <c r="B1763" s="384" t="s">
        <v>2857</v>
      </c>
      <c r="C1763" s="384" t="s">
        <v>1975</v>
      </c>
      <c r="D1763" s="384" t="s">
        <v>305</v>
      </c>
      <c r="E1763" s="459"/>
      <c r="F1763" s="384">
        <v>2.42</v>
      </c>
      <c r="G1763" s="384">
        <v>0</v>
      </c>
      <c r="H1763" s="454">
        <f t="shared" si="56"/>
        <v>0</v>
      </c>
      <c r="I1763" s="454">
        <f t="shared" si="57"/>
        <v>0</v>
      </c>
      <c r="J1763" s="322">
        <v>0.3</v>
      </c>
    </row>
    <row r="1764" ht="16" hidden="1" customHeight="1" spans="1:10">
      <c r="A1764" s="384">
        <f>SUBTOTAL(3,$B$7:B1764)</f>
        <v>23</v>
      </c>
      <c r="B1764" s="384" t="s">
        <v>2858</v>
      </c>
      <c r="C1764" s="384" t="s">
        <v>1977</v>
      </c>
      <c r="D1764" s="384" t="s">
        <v>305</v>
      </c>
      <c r="E1764" s="459"/>
      <c r="F1764" s="454">
        <v>0.19</v>
      </c>
      <c r="G1764" s="454">
        <v>0</v>
      </c>
      <c r="H1764" s="454">
        <f t="shared" si="56"/>
        <v>0</v>
      </c>
      <c r="I1764" s="454">
        <f t="shared" si="57"/>
        <v>0</v>
      </c>
      <c r="J1764" s="322">
        <v>0.3</v>
      </c>
    </row>
    <row r="1765" spans="1:10">
      <c r="A1765" s="384">
        <f>SUBTOTAL(3,$B$7:B1765)</f>
        <v>24</v>
      </c>
      <c r="B1765" s="384" t="s">
        <v>2859</v>
      </c>
      <c r="C1765" s="384" t="s">
        <v>207</v>
      </c>
      <c r="D1765" s="384" t="s">
        <v>199</v>
      </c>
      <c r="E1765" s="460">
        <v>0.27</v>
      </c>
      <c r="F1765" s="454">
        <v>1.04</v>
      </c>
      <c r="G1765" s="454">
        <v>6.29</v>
      </c>
      <c r="H1765" s="454">
        <f t="shared" ref="H1765:H1770" si="58">E1765*F1765</f>
        <v>0.2808</v>
      </c>
      <c r="I1765" s="454">
        <f t="shared" ref="I1765:I1770" si="59">E1765*G1765</f>
        <v>1.6983</v>
      </c>
      <c r="J1765" s="464"/>
    </row>
    <row r="1766" spans="1:10">
      <c r="A1766" s="384">
        <f>SUBTOTAL(3,$B$7:B1766)</f>
        <v>25</v>
      </c>
      <c r="B1766" s="384" t="s">
        <v>2860</v>
      </c>
      <c r="C1766" s="384" t="s">
        <v>2861</v>
      </c>
      <c r="D1766" s="384" t="s">
        <v>2862</v>
      </c>
      <c r="E1766" s="461">
        <v>0.24876</v>
      </c>
      <c r="F1766" s="454">
        <v>0</v>
      </c>
      <c r="G1766" s="454">
        <v>62.92</v>
      </c>
      <c r="H1766" s="454">
        <f t="shared" si="58"/>
        <v>0</v>
      </c>
      <c r="I1766" s="454">
        <f t="shared" si="59"/>
        <v>15.6519792</v>
      </c>
      <c r="J1766" s="464"/>
    </row>
    <row r="1767" spans="1:10">
      <c r="A1767" s="384">
        <f>SUBTOTAL(3,$B$7:B1767)</f>
        <v>26</v>
      </c>
      <c r="B1767" s="384" t="s">
        <v>2863</v>
      </c>
      <c r="C1767" s="384" t="s">
        <v>2864</v>
      </c>
      <c r="D1767" s="384" t="s">
        <v>2862</v>
      </c>
      <c r="E1767" s="460">
        <v>0.199008</v>
      </c>
      <c r="F1767" s="454">
        <v>0</v>
      </c>
      <c r="G1767" s="454">
        <v>21.25</v>
      </c>
      <c r="H1767" s="454">
        <f t="shared" si="58"/>
        <v>0</v>
      </c>
      <c r="I1767" s="454">
        <f t="shared" si="59"/>
        <v>4.22892</v>
      </c>
      <c r="J1767" s="464"/>
    </row>
    <row r="1768" spans="1:10">
      <c r="A1768" s="384">
        <f>SUBTOTAL(3,$B$7:B1768)</f>
        <v>27</v>
      </c>
      <c r="B1768" s="384" t="s">
        <v>2865</v>
      </c>
      <c r="C1768" s="384" t="s">
        <v>257</v>
      </c>
      <c r="D1768" s="384" t="s">
        <v>2862</v>
      </c>
      <c r="E1768" s="460">
        <v>0.049752</v>
      </c>
      <c r="F1768" s="454">
        <v>0</v>
      </c>
      <c r="G1768" s="454">
        <v>12</v>
      </c>
      <c r="H1768" s="454">
        <f t="shared" si="58"/>
        <v>0</v>
      </c>
      <c r="I1768" s="454">
        <f t="shared" si="59"/>
        <v>0.597024</v>
      </c>
      <c r="J1768" s="464"/>
    </row>
    <row r="1769" spans="1:10">
      <c r="A1769" s="384">
        <f>SUBTOTAL(3,$B$7:B1769)</f>
        <v>28</v>
      </c>
      <c r="B1769" s="384" t="s">
        <v>2866</v>
      </c>
      <c r="C1769" s="384" t="s">
        <v>2867</v>
      </c>
      <c r="D1769" s="384" t="s">
        <v>181</v>
      </c>
      <c r="E1769" s="461">
        <v>0.45</v>
      </c>
      <c r="F1769" s="454">
        <v>0.92</v>
      </c>
      <c r="G1769" s="454">
        <v>1.19</v>
      </c>
      <c r="H1769" s="454">
        <f t="shared" si="58"/>
        <v>0.414</v>
      </c>
      <c r="I1769" s="454">
        <f t="shared" si="59"/>
        <v>0.5355</v>
      </c>
      <c r="J1769" s="464"/>
    </row>
    <row r="1770" spans="1:10">
      <c r="A1770" s="384">
        <f>SUBTOTAL(3,$B$7:B1770)</f>
        <v>29</v>
      </c>
      <c r="B1770" s="384" t="s">
        <v>2868</v>
      </c>
      <c r="C1770" s="384" t="s">
        <v>2869</v>
      </c>
      <c r="D1770" s="384" t="s">
        <v>305</v>
      </c>
      <c r="E1770" s="460">
        <v>2</v>
      </c>
      <c r="F1770" s="454">
        <v>3.75</v>
      </c>
      <c r="G1770" s="454">
        <v>4.15</v>
      </c>
      <c r="H1770" s="454">
        <f t="shared" si="58"/>
        <v>7.5</v>
      </c>
      <c r="I1770" s="454">
        <f t="shared" si="59"/>
        <v>8.3</v>
      </c>
      <c r="J1770" s="464"/>
    </row>
    <row r="1771" hidden="1" spans="1:10">
      <c r="A1771" s="384"/>
      <c r="B1771" s="384"/>
      <c r="C1771" s="384"/>
      <c r="D1771" s="384"/>
      <c r="E1771" s="384"/>
      <c r="F1771" s="384"/>
      <c r="G1771" s="384"/>
      <c r="H1771" s="454"/>
      <c r="I1771" s="454"/>
      <c r="J1771" s="465">
        <f>SUM(H1772,I1772)</f>
        <v>286.2254132</v>
      </c>
    </row>
    <row r="1772" hidden="1" spans="1:10">
      <c r="A1772" s="384"/>
      <c r="B1772" s="384"/>
      <c r="C1772" s="384" t="s">
        <v>2870</v>
      </c>
      <c r="D1772" s="384"/>
      <c r="E1772" s="384"/>
      <c r="F1772" s="384"/>
      <c r="G1772" s="384"/>
      <c r="H1772" s="454">
        <f>SUM(H7:H1771)</f>
        <v>200.25429</v>
      </c>
      <c r="I1772" s="454">
        <f>SUM(I7:I1771)</f>
        <v>85.9711232</v>
      </c>
      <c r="J1772" s="465" t="str">
        <f>IF(J1771&lt;100,"1","0")</f>
        <v>0</v>
      </c>
    </row>
    <row r="1773" hidden="1" spans="1:10">
      <c r="A1773" s="384"/>
      <c r="B1773" s="384"/>
      <c r="C1773" s="462" t="s">
        <v>2871</v>
      </c>
      <c r="D1773" s="384"/>
      <c r="E1773" s="384"/>
      <c r="F1773" s="384"/>
      <c r="G1773" s="384"/>
      <c r="H1773" s="454">
        <f>H1772*15%*J1772</f>
        <v>0</v>
      </c>
      <c r="I1773" s="454">
        <f>I1772*15%*J1772</f>
        <v>0</v>
      </c>
      <c r="J1773" s="465">
        <f>IF(AND(J1771&gt;=100,J1771&lt;250),1,0)</f>
        <v>0</v>
      </c>
    </row>
    <row r="1774" hidden="1" spans="1:9">
      <c r="A1774" s="384"/>
      <c r="B1774" s="384"/>
      <c r="C1774" s="462" t="s">
        <v>2872</v>
      </c>
      <c r="D1774" s="384"/>
      <c r="E1774" s="384"/>
      <c r="F1774" s="384"/>
      <c r="G1774" s="384"/>
      <c r="H1774" s="454">
        <f>H1772*10%*J1773</f>
        <v>0</v>
      </c>
      <c r="I1774" s="454">
        <f>I1772*10%*J1773</f>
        <v>0</v>
      </c>
    </row>
    <row r="1775" s="201" customFormat="1" hidden="1" spans="1:9">
      <c r="A1775" s="384"/>
      <c r="B1775" s="384"/>
      <c r="C1775" s="384" t="s">
        <v>2873</v>
      </c>
      <c r="D1775" s="384"/>
      <c r="E1775" s="384"/>
      <c r="F1775" s="384"/>
      <c r="G1775" s="384"/>
      <c r="H1775" s="454">
        <f>SUM(H1773:H1774)</f>
        <v>0</v>
      </c>
      <c r="I1775" s="454">
        <f>SUM(I1773:I1774)</f>
        <v>0</v>
      </c>
    </row>
    <row r="1776" s="196" customFormat="1" ht="18" customHeight="1" spans="1:9">
      <c r="A1776" s="176"/>
      <c r="B1776" s="463"/>
      <c r="C1776" s="384" t="s">
        <v>2873</v>
      </c>
      <c r="D1776" s="384"/>
      <c r="E1776" s="384" t="s">
        <v>2874</v>
      </c>
      <c r="F1776" s="384"/>
      <c r="G1776" s="384"/>
      <c r="H1776" s="454">
        <f>SUM(H1772:H1774)</f>
        <v>200.25429</v>
      </c>
      <c r="I1776" s="454">
        <f>SUM(I1772:I1774)</f>
        <v>85.9711232</v>
      </c>
    </row>
  </sheetData>
  <protectedRanges>
    <protectedRange sqref="E7" name="区域2"/>
    <protectedRange sqref="E8" name="区域2_1"/>
    <protectedRange sqref="E9" name="区域2_2"/>
    <protectedRange sqref="E30" name="区域2_3"/>
    <protectedRange sqref="E49 E50" name="区域2_4"/>
    <protectedRange sqref="E471" name="区域2_6"/>
    <protectedRange sqref="E488" name="区域2_7"/>
    <protectedRange sqref="E543" name="区域2_8"/>
    <protectedRange sqref="E574" name="区域2_9"/>
    <protectedRange sqref="E408:E409" name="区域2_4_1"/>
    <protectedRange sqref="E482" name="区域2_6_1"/>
    <protectedRange sqref="E544" name="区域2_7_1"/>
    <protectedRange sqref="E817" name="区域2_10"/>
    <protectedRange sqref="E492" name="区域2_8_1"/>
    <protectedRange sqref="E816" name="区域2_9_1"/>
    <protectedRange sqref="E815" name="区域2_12"/>
    <protectedRange sqref="E475" name="区域2_20"/>
    <protectedRange sqref="E491" name="区域2_24"/>
  </protectedRanges>
  <autoFilter ref="A5:I1776">
    <filterColumn colId="4">
      <filters>
        <filter val="0.450"/>
        <filter val="0.650"/>
        <filter val="0.312"/>
        <filter val="0.199008"/>
        <filter val="0.24876"/>
        <filter val="0.27"/>
        <filter val="0.270"/>
        <filter val="Ⅴ"/>
        <filter val="0.676"/>
        <filter val="."/>
        <filter val="0.100"/>
        <filter val="0.180"/>
        <filter val="0.300"/>
        <filter val="1.040"/>
        <filter val="2.000"/>
        <filter val="4.000"/>
        <filter val="6.000"/>
        <filter val="8.000"/>
        <filter val="9.000"/>
        <filter val="12.000"/>
        <filter val="18.000"/>
        <filter val="38.000"/>
        <filter val="92.000"/>
        <filter val="2"/>
        <filter val="0.049752"/>
        <filter val="0.104"/>
        <filter val="0.45"/>
        <filter val="0.405"/>
      </filters>
    </filterColumn>
    <extLst/>
  </autoFilter>
  <mergeCells count="9">
    <mergeCell ref="A1:I1"/>
    <mergeCell ref="A3:C3"/>
    <mergeCell ref="F4:G4"/>
    <mergeCell ref="H4:I4"/>
    <mergeCell ref="A4:A5"/>
    <mergeCell ref="B4:B5"/>
    <mergeCell ref="C4:C5"/>
    <mergeCell ref="D4:D5"/>
    <mergeCell ref="E4:E5"/>
  </mergeCells>
  <printOptions horizontalCentered="1"/>
  <pageMargins left="0.747916666666667" right="0.747916666666667" top="1.18055555555556" bottom="0.786805555555556" header="0" footer="0.590277777777778"/>
  <pageSetup paperSize="9" orientation="landscape"/>
  <headerFooter alignWithMargins="0">
    <oddFooter>&amp;L&amp;9 设计负责人：&amp;C&amp;9审核：                         编制：&amp;R&amp;9编制日期：2019年05月</oddFooter>
  </headerFooter>
  <ignoredErrors>
    <ignoredError sqref="H491:I49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5"/>
  <sheetViews>
    <sheetView workbookViewId="0">
      <selection activeCell="J22" sqref="J22:K28"/>
    </sheetView>
  </sheetViews>
  <sheetFormatPr defaultColWidth="9" defaultRowHeight="13.5"/>
  <cols>
    <col min="1" max="1" width="9" style="402"/>
    <col min="2" max="2" width="7.5" style="402" customWidth="1"/>
    <col min="3" max="3" width="9.125" style="402" customWidth="1"/>
    <col min="4" max="4" width="9.5" style="402" customWidth="1"/>
    <col min="5" max="6" width="8.5" style="402" customWidth="1"/>
    <col min="7" max="7" width="9" style="402"/>
    <col min="8" max="8" width="8.5" style="402" customWidth="1"/>
    <col min="9" max="9" width="28.125" style="402" customWidth="1"/>
    <col min="10" max="10" width="11.25" style="402" customWidth="1"/>
    <col min="11" max="258" width="9" style="402"/>
    <col min="259" max="259" width="7.5" style="402" customWidth="1"/>
    <col min="260" max="260" width="8.5" style="402" customWidth="1"/>
    <col min="261" max="261" width="9.5" style="402" customWidth="1"/>
    <col min="262" max="262" width="8.5" style="402" customWidth="1"/>
    <col min="263" max="263" width="9" style="402"/>
    <col min="264" max="264" width="8.5" style="402" customWidth="1"/>
    <col min="265" max="265" width="29.375" style="402" customWidth="1"/>
    <col min="266" max="514" width="9" style="402"/>
    <col min="515" max="515" width="7.5" style="402" customWidth="1"/>
    <col min="516" max="516" width="8.5" style="402" customWidth="1"/>
    <col min="517" max="517" width="9.5" style="402" customWidth="1"/>
    <col min="518" max="518" width="8.5" style="402" customWidth="1"/>
    <col min="519" max="519" width="9" style="402"/>
    <col min="520" max="520" width="8.5" style="402" customWidth="1"/>
    <col min="521" max="521" width="29.375" style="402" customWidth="1"/>
    <col min="522" max="770" width="9" style="402"/>
    <col min="771" max="771" width="7.5" style="402" customWidth="1"/>
    <col min="772" max="772" width="8.5" style="402" customWidth="1"/>
    <col min="773" max="773" width="9.5" style="402" customWidth="1"/>
    <col min="774" max="774" width="8.5" style="402" customWidth="1"/>
    <col min="775" max="775" width="9" style="402"/>
    <col min="776" max="776" width="8.5" style="402" customWidth="1"/>
    <col min="777" max="777" width="29.375" style="402" customWidth="1"/>
    <col min="778" max="1026" width="9" style="402"/>
    <col min="1027" max="1027" width="7.5" style="402" customWidth="1"/>
    <col min="1028" max="1028" width="8.5" style="402" customWidth="1"/>
    <col min="1029" max="1029" width="9.5" style="402" customWidth="1"/>
    <col min="1030" max="1030" width="8.5" style="402" customWidth="1"/>
    <col min="1031" max="1031" width="9" style="402"/>
    <col min="1032" max="1032" width="8.5" style="402" customWidth="1"/>
    <col min="1033" max="1033" width="29.375" style="402" customWidth="1"/>
    <col min="1034" max="1282" width="9" style="402"/>
    <col min="1283" max="1283" width="7.5" style="402" customWidth="1"/>
    <col min="1284" max="1284" width="8.5" style="402" customWidth="1"/>
    <col min="1285" max="1285" width="9.5" style="402" customWidth="1"/>
    <col min="1286" max="1286" width="8.5" style="402" customWidth="1"/>
    <col min="1287" max="1287" width="9" style="402"/>
    <col min="1288" max="1288" width="8.5" style="402" customWidth="1"/>
    <col min="1289" max="1289" width="29.375" style="402" customWidth="1"/>
    <col min="1290" max="1538" width="9" style="402"/>
    <col min="1539" max="1539" width="7.5" style="402" customWidth="1"/>
    <col min="1540" max="1540" width="8.5" style="402" customWidth="1"/>
    <col min="1541" max="1541" width="9.5" style="402" customWidth="1"/>
    <col min="1542" max="1542" width="8.5" style="402" customWidth="1"/>
    <col min="1543" max="1543" width="9" style="402"/>
    <col min="1544" max="1544" width="8.5" style="402" customWidth="1"/>
    <col min="1545" max="1545" width="29.375" style="402" customWidth="1"/>
    <col min="1546" max="1794" width="9" style="402"/>
    <col min="1795" max="1795" width="7.5" style="402" customWidth="1"/>
    <col min="1796" max="1796" width="8.5" style="402" customWidth="1"/>
    <col min="1797" max="1797" width="9.5" style="402" customWidth="1"/>
    <col min="1798" max="1798" width="8.5" style="402" customWidth="1"/>
    <col min="1799" max="1799" width="9" style="402"/>
    <col min="1800" max="1800" width="8.5" style="402" customWidth="1"/>
    <col min="1801" max="1801" width="29.375" style="402" customWidth="1"/>
    <col min="1802" max="2050" width="9" style="402"/>
    <col min="2051" max="2051" width="7.5" style="402" customWidth="1"/>
    <col min="2052" max="2052" width="8.5" style="402" customWidth="1"/>
    <col min="2053" max="2053" width="9.5" style="402" customWidth="1"/>
    <col min="2054" max="2054" width="8.5" style="402" customWidth="1"/>
    <col min="2055" max="2055" width="9" style="402"/>
    <col min="2056" max="2056" width="8.5" style="402" customWidth="1"/>
    <col min="2057" max="2057" width="29.375" style="402" customWidth="1"/>
    <col min="2058" max="2306" width="9" style="402"/>
    <col min="2307" max="2307" width="7.5" style="402" customWidth="1"/>
    <col min="2308" max="2308" width="8.5" style="402" customWidth="1"/>
    <col min="2309" max="2309" width="9.5" style="402" customWidth="1"/>
    <col min="2310" max="2310" width="8.5" style="402" customWidth="1"/>
    <col min="2311" max="2311" width="9" style="402"/>
    <col min="2312" max="2312" width="8.5" style="402" customWidth="1"/>
    <col min="2313" max="2313" width="29.375" style="402" customWidth="1"/>
    <col min="2314" max="2562" width="9" style="402"/>
    <col min="2563" max="2563" width="7.5" style="402" customWidth="1"/>
    <col min="2564" max="2564" width="8.5" style="402" customWidth="1"/>
    <col min="2565" max="2565" width="9.5" style="402" customWidth="1"/>
    <col min="2566" max="2566" width="8.5" style="402" customWidth="1"/>
    <col min="2567" max="2567" width="9" style="402"/>
    <col min="2568" max="2568" width="8.5" style="402" customWidth="1"/>
    <col min="2569" max="2569" width="29.375" style="402" customWidth="1"/>
    <col min="2570" max="2818" width="9" style="402"/>
    <col min="2819" max="2819" width="7.5" style="402" customWidth="1"/>
    <col min="2820" max="2820" width="8.5" style="402" customWidth="1"/>
    <col min="2821" max="2821" width="9.5" style="402" customWidth="1"/>
    <col min="2822" max="2822" width="8.5" style="402" customWidth="1"/>
    <col min="2823" max="2823" width="9" style="402"/>
    <col min="2824" max="2824" width="8.5" style="402" customWidth="1"/>
    <col min="2825" max="2825" width="29.375" style="402" customWidth="1"/>
    <col min="2826" max="3074" width="9" style="402"/>
    <col min="3075" max="3075" width="7.5" style="402" customWidth="1"/>
    <col min="3076" max="3076" width="8.5" style="402" customWidth="1"/>
    <col min="3077" max="3077" width="9.5" style="402" customWidth="1"/>
    <col min="3078" max="3078" width="8.5" style="402" customWidth="1"/>
    <col min="3079" max="3079" width="9" style="402"/>
    <col min="3080" max="3080" width="8.5" style="402" customWidth="1"/>
    <col min="3081" max="3081" width="29.375" style="402" customWidth="1"/>
    <col min="3082" max="3330" width="9" style="402"/>
    <col min="3331" max="3331" width="7.5" style="402" customWidth="1"/>
    <col min="3332" max="3332" width="8.5" style="402" customWidth="1"/>
    <col min="3333" max="3333" width="9.5" style="402" customWidth="1"/>
    <col min="3334" max="3334" width="8.5" style="402" customWidth="1"/>
    <col min="3335" max="3335" width="9" style="402"/>
    <col min="3336" max="3336" width="8.5" style="402" customWidth="1"/>
    <col min="3337" max="3337" width="29.375" style="402" customWidth="1"/>
    <col min="3338" max="3586" width="9" style="402"/>
    <col min="3587" max="3587" width="7.5" style="402" customWidth="1"/>
    <col min="3588" max="3588" width="8.5" style="402" customWidth="1"/>
    <col min="3589" max="3589" width="9.5" style="402" customWidth="1"/>
    <col min="3590" max="3590" width="8.5" style="402" customWidth="1"/>
    <col min="3591" max="3591" width="9" style="402"/>
    <col min="3592" max="3592" width="8.5" style="402" customWidth="1"/>
    <col min="3593" max="3593" width="29.375" style="402" customWidth="1"/>
    <col min="3594" max="3842" width="9" style="402"/>
    <col min="3843" max="3843" width="7.5" style="402" customWidth="1"/>
    <col min="3844" max="3844" width="8.5" style="402" customWidth="1"/>
    <col min="3845" max="3845" width="9.5" style="402" customWidth="1"/>
    <col min="3846" max="3846" width="8.5" style="402" customWidth="1"/>
    <col min="3847" max="3847" width="9" style="402"/>
    <col min="3848" max="3848" width="8.5" style="402" customWidth="1"/>
    <col min="3849" max="3849" width="29.375" style="402" customWidth="1"/>
    <col min="3850" max="4098" width="9" style="402"/>
    <col min="4099" max="4099" width="7.5" style="402" customWidth="1"/>
    <col min="4100" max="4100" width="8.5" style="402" customWidth="1"/>
    <col min="4101" max="4101" width="9.5" style="402" customWidth="1"/>
    <col min="4102" max="4102" width="8.5" style="402" customWidth="1"/>
    <col min="4103" max="4103" width="9" style="402"/>
    <col min="4104" max="4104" width="8.5" style="402" customWidth="1"/>
    <col min="4105" max="4105" width="29.375" style="402" customWidth="1"/>
    <col min="4106" max="4354" width="9" style="402"/>
    <col min="4355" max="4355" width="7.5" style="402" customWidth="1"/>
    <col min="4356" max="4356" width="8.5" style="402" customWidth="1"/>
    <col min="4357" max="4357" width="9.5" style="402" customWidth="1"/>
    <col min="4358" max="4358" width="8.5" style="402" customWidth="1"/>
    <col min="4359" max="4359" width="9" style="402"/>
    <col min="4360" max="4360" width="8.5" style="402" customWidth="1"/>
    <col min="4361" max="4361" width="29.375" style="402" customWidth="1"/>
    <col min="4362" max="4610" width="9" style="402"/>
    <col min="4611" max="4611" width="7.5" style="402" customWidth="1"/>
    <col min="4612" max="4612" width="8.5" style="402" customWidth="1"/>
    <col min="4613" max="4613" width="9.5" style="402" customWidth="1"/>
    <col min="4614" max="4614" width="8.5" style="402" customWidth="1"/>
    <col min="4615" max="4615" width="9" style="402"/>
    <col min="4616" max="4616" width="8.5" style="402" customWidth="1"/>
    <col min="4617" max="4617" width="29.375" style="402" customWidth="1"/>
    <col min="4618" max="4866" width="9" style="402"/>
    <col min="4867" max="4867" width="7.5" style="402" customWidth="1"/>
    <col min="4868" max="4868" width="8.5" style="402" customWidth="1"/>
    <col min="4869" max="4869" width="9.5" style="402" customWidth="1"/>
    <col min="4870" max="4870" width="8.5" style="402" customWidth="1"/>
    <col min="4871" max="4871" width="9" style="402"/>
    <col min="4872" max="4872" width="8.5" style="402" customWidth="1"/>
    <col min="4873" max="4873" width="29.375" style="402" customWidth="1"/>
    <col min="4874" max="5122" width="9" style="402"/>
    <col min="5123" max="5123" width="7.5" style="402" customWidth="1"/>
    <col min="5124" max="5124" width="8.5" style="402" customWidth="1"/>
    <col min="5125" max="5125" width="9.5" style="402" customWidth="1"/>
    <col min="5126" max="5126" width="8.5" style="402" customWidth="1"/>
    <col min="5127" max="5127" width="9" style="402"/>
    <col min="5128" max="5128" width="8.5" style="402" customWidth="1"/>
    <col min="5129" max="5129" width="29.375" style="402" customWidth="1"/>
    <col min="5130" max="5378" width="9" style="402"/>
    <col min="5379" max="5379" width="7.5" style="402" customWidth="1"/>
    <col min="5380" max="5380" width="8.5" style="402" customWidth="1"/>
    <col min="5381" max="5381" width="9.5" style="402" customWidth="1"/>
    <col min="5382" max="5382" width="8.5" style="402" customWidth="1"/>
    <col min="5383" max="5383" width="9" style="402"/>
    <col min="5384" max="5384" width="8.5" style="402" customWidth="1"/>
    <col min="5385" max="5385" width="29.375" style="402" customWidth="1"/>
    <col min="5386" max="5634" width="9" style="402"/>
    <col min="5635" max="5635" width="7.5" style="402" customWidth="1"/>
    <col min="5636" max="5636" width="8.5" style="402" customWidth="1"/>
    <col min="5637" max="5637" width="9.5" style="402" customWidth="1"/>
    <col min="5638" max="5638" width="8.5" style="402" customWidth="1"/>
    <col min="5639" max="5639" width="9" style="402"/>
    <col min="5640" max="5640" width="8.5" style="402" customWidth="1"/>
    <col min="5641" max="5641" width="29.375" style="402" customWidth="1"/>
    <col min="5642" max="5890" width="9" style="402"/>
    <col min="5891" max="5891" width="7.5" style="402" customWidth="1"/>
    <col min="5892" max="5892" width="8.5" style="402" customWidth="1"/>
    <col min="5893" max="5893" width="9.5" style="402" customWidth="1"/>
    <col min="5894" max="5894" width="8.5" style="402" customWidth="1"/>
    <col min="5895" max="5895" width="9" style="402"/>
    <col min="5896" max="5896" width="8.5" style="402" customWidth="1"/>
    <col min="5897" max="5897" width="29.375" style="402" customWidth="1"/>
    <col min="5898" max="6146" width="9" style="402"/>
    <col min="6147" max="6147" width="7.5" style="402" customWidth="1"/>
    <col min="6148" max="6148" width="8.5" style="402" customWidth="1"/>
    <col min="6149" max="6149" width="9.5" style="402" customWidth="1"/>
    <col min="6150" max="6150" width="8.5" style="402" customWidth="1"/>
    <col min="6151" max="6151" width="9" style="402"/>
    <col min="6152" max="6152" width="8.5" style="402" customWidth="1"/>
    <col min="6153" max="6153" width="29.375" style="402" customWidth="1"/>
    <col min="6154" max="6402" width="9" style="402"/>
    <col min="6403" max="6403" width="7.5" style="402" customWidth="1"/>
    <col min="6404" max="6404" width="8.5" style="402" customWidth="1"/>
    <col min="6405" max="6405" width="9.5" style="402" customWidth="1"/>
    <col min="6406" max="6406" width="8.5" style="402" customWidth="1"/>
    <col min="6407" max="6407" width="9" style="402"/>
    <col min="6408" max="6408" width="8.5" style="402" customWidth="1"/>
    <col min="6409" max="6409" width="29.375" style="402" customWidth="1"/>
    <col min="6410" max="6658" width="9" style="402"/>
    <col min="6659" max="6659" width="7.5" style="402" customWidth="1"/>
    <col min="6660" max="6660" width="8.5" style="402" customWidth="1"/>
    <col min="6661" max="6661" width="9.5" style="402" customWidth="1"/>
    <col min="6662" max="6662" width="8.5" style="402" customWidth="1"/>
    <col min="6663" max="6663" width="9" style="402"/>
    <col min="6664" max="6664" width="8.5" style="402" customWidth="1"/>
    <col min="6665" max="6665" width="29.375" style="402" customWidth="1"/>
    <col min="6666" max="6914" width="9" style="402"/>
    <col min="6915" max="6915" width="7.5" style="402" customWidth="1"/>
    <col min="6916" max="6916" width="8.5" style="402" customWidth="1"/>
    <col min="6917" max="6917" width="9.5" style="402" customWidth="1"/>
    <col min="6918" max="6918" width="8.5" style="402" customWidth="1"/>
    <col min="6919" max="6919" width="9" style="402"/>
    <col min="6920" max="6920" width="8.5" style="402" customWidth="1"/>
    <col min="6921" max="6921" width="29.375" style="402" customWidth="1"/>
    <col min="6922" max="7170" width="9" style="402"/>
    <col min="7171" max="7171" width="7.5" style="402" customWidth="1"/>
    <col min="7172" max="7172" width="8.5" style="402" customWidth="1"/>
    <col min="7173" max="7173" width="9.5" style="402" customWidth="1"/>
    <col min="7174" max="7174" width="8.5" style="402" customWidth="1"/>
    <col min="7175" max="7175" width="9" style="402"/>
    <col min="7176" max="7176" width="8.5" style="402" customWidth="1"/>
    <col min="7177" max="7177" width="29.375" style="402" customWidth="1"/>
    <col min="7178" max="7426" width="9" style="402"/>
    <col min="7427" max="7427" width="7.5" style="402" customWidth="1"/>
    <col min="7428" max="7428" width="8.5" style="402" customWidth="1"/>
    <col min="7429" max="7429" width="9.5" style="402" customWidth="1"/>
    <col min="7430" max="7430" width="8.5" style="402" customWidth="1"/>
    <col min="7431" max="7431" width="9" style="402"/>
    <col min="7432" max="7432" width="8.5" style="402" customWidth="1"/>
    <col min="7433" max="7433" width="29.375" style="402" customWidth="1"/>
    <col min="7434" max="7682" width="9" style="402"/>
    <col min="7683" max="7683" width="7.5" style="402" customWidth="1"/>
    <col min="7684" max="7684" width="8.5" style="402" customWidth="1"/>
    <col min="7685" max="7685" width="9.5" style="402" customWidth="1"/>
    <col min="7686" max="7686" width="8.5" style="402" customWidth="1"/>
    <col min="7687" max="7687" width="9" style="402"/>
    <col min="7688" max="7688" width="8.5" style="402" customWidth="1"/>
    <col min="7689" max="7689" width="29.375" style="402" customWidth="1"/>
    <col min="7690" max="7938" width="9" style="402"/>
    <col min="7939" max="7939" width="7.5" style="402" customWidth="1"/>
    <col min="7940" max="7940" width="8.5" style="402" customWidth="1"/>
    <col min="7941" max="7941" width="9.5" style="402" customWidth="1"/>
    <col min="7942" max="7942" width="8.5" style="402" customWidth="1"/>
    <col min="7943" max="7943" width="9" style="402"/>
    <col min="7944" max="7944" width="8.5" style="402" customWidth="1"/>
    <col min="7945" max="7945" width="29.375" style="402" customWidth="1"/>
    <col min="7946" max="8194" width="9" style="402"/>
    <col min="8195" max="8195" width="7.5" style="402" customWidth="1"/>
    <col min="8196" max="8196" width="8.5" style="402" customWidth="1"/>
    <col min="8197" max="8197" width="9.5" style="402" customWidth="1"/>
    <col min="8198" max="8198" width="8.5" style="402" customWidth="1"/>
    <col min="8199" max="8199" width="9" style="402"/>
    <col min="8200" max="8200" width="8.5" style="402" customWidth="1"/>
    <col min="8201" max="8201" width="29.375" style="402" customWidth="1"/>
    <col min="8202" max="8450" width="9" style="402"/>
    <col min="8451" max="8451" width="7.5" style="402" customWidth="1"/>
    <col min="8452" max="8452" width="8.5" style="402" customWidth="1"/>
    <col min="8453" max="8453" width="9.5" style="402" customWidth="1"/>
    <col min="8454" max="8454" width="8.5" style="402" customWidth="1"/>
    <col min="8455" max="8455" width="9" style="402"/>
    <col min="8456" max="8456" width="8.5" style="402" customWidth="1"/>
    <col min="8457" max="8457" width="29.375" style="402" customWidth="1"/>
    <col min="8458" max="8706" width="9" style="402"/>
    <col min="8707" max="8707" width="7.5" style="402" customWidth="1"/>
    <col min="8708" max="8708" width="8.5" style="402" customWidth="1"/>
    <col min="8709" max="8709" width="9.5" style="402" customWidth="1"/>
    <col min="8710" max="8710" width="8.5" style="402" customWidth="1"/>
    <col min="8711" max="8711" width="9" style="402"/>
    <col min="8712" max="8712" width="8.5" style="402" customWidth="1"/>
    <col min="8713" max="8713" width="29.375" style="402" customWidth="1"/>
    <col min="8714" max="8962" width="9" style="402"/>
    <col min="8963" max="8963" width="7.5" style="402" customWidth="1"/>
    <col min="8964" max="8964" width="8.5" style="402" customWidth="1"/>
    <col min="8965" max="8965" width="9.5" style="402" customWidth="1"/>
    <col min="8966" max="8966" width="8.5" style="402" customWidth="1"/>
    <col min="8967" max="8967" width="9" style="402"/>
    <col min="8968" max="8968" width="8.5" style="402" customWidth="1"/>
    <col min="8969" max="8969" width="29.375" style="402" customWidth="1"/>
    <col min="8970" max="9218" width="9" style="402"/>
    <col min="9219" max="9219" width="7.5" style="402" customWidth="1"/>
    <col min="9220" max="9220" width="8.5" style="402" customWidth="1"/>
    <col min="9221" max="9221" width="9.5" style="402" customWidth="1"/>
    <col min="9222" max="9222" width="8.5" style="402" customWidth="1"/>
    <col min="9223" max="9223" width="9" style="402"/>
    <col min="9224" max="9224" width="8.5" style="402" customWidth="1"/>
    <col min="9225" max="9225" width="29.375" style="402" customWidth="1"/>
    <col min="9226" max="9474" width="9" style="402"/>
    <col min="9475" max="9475" width="7.5" style="402" customWidth="1"/>
    <col min="9476" max="9476" width="8.5" style="402" customWidth="1"/>
    <col min="9477" max="9477" width="9.5" style="402" customWidth="1"/>
    <col min="9478" max="9478" width="8.5" style="402" customWidth="1"/>
    <col min="9479" max="9479" width="9" style="402"/>
    <col min="9480" max="9480" width="8.5" style="402" customWidth="1"/>
    <col min="9481" max="9481" width="29.375" style="402" customWidth="1"/>
    <col min="9482" max="9730" width="9" style="402"/>
    <col min="9731" max="9731" width="7.5" style="402" customWidth="1"/>
    <col min="9732" max="9732" width="8.5" style="402" customWidth="1"/>
    <col min="9733" max="9733" width="9.5" style="402" customWidth="1"/>
    <col min="9734" max="9734" width="8.5" style="402" customWidth="1"/>
    <col min="9735" max="9735" width="9" style="402"/>
    <col min="9736" max="9736" width="8.5" style="402" customWidth="1"/>
    <col min="9737" max="9737" width="29.375" style="402" customWidth="1"/>
    <col min="9738" max="9986" width="9" style="402"/>
    <col min="9987" max="9987" width="7.5" style="402" customWidth="1"/>
    <col min="9988" max="9988" width="8.5" style="402" customWidth="1"/>
    <col min="9989" max="9989" width="9.5" style="402" customWidth="1"/>
    <col min="9990" max="9990" width="8.5" style="402" customWidth="1"/>
    <col min="9991" max="9991" width="9" style="402"/>
    <col min="9992" max="9992" width="8.5" style="402" customWidth="1"/>
    <col min="9993" max="9993" width="29.375" style="402" customWidth="1"/>
    <col min="9994" max="10242" width="9" style="402"/>
    <col min="10243" max="10243" width="7.5" style="402" customWidth="1"/>
    <col min="10244" max="10244" width="8.5" style="402" customWidth="1"/>
    <col min="10245" max="10245" width="9.5" style="402" customWidth="1"/>
    <col min="10246" max="10246" width="8.5" style="402" customWidth="1"/>
    <col min="10247" max="10247" width="9" style="402"/>
    <col min="10248" max="10248" width="8.5" style="402" customWidth="1"/>
    <col min="10249" max="10249" width="29.375" style="402" customWidth="1"/>
    <col min="10250" max="10498" width="9" style="402"/>
    <col min="10499" max="10499" width="7.5" style="402" customWidth="1"/>
    <col min="10500" max="10500" width="8.5" style="402" customWidth="1"/>
    <col min="10501" max="10501" width="9.5" style="402" customWidth="1"/>
    <col min="10502" max="10502" width="8.5" style="402" customWidth="1"/>
    <col min="10503" max="10503" width="9" style="402"/>
    <col min="10504" max="10504" width="8.5" style="402" customWidth="1"/>
    <col min="10505" max="10505" width="29.375" style="402" customWidth="1"/>
    <col min="10506" max="10754" width="9" style="402"/>
    <col min="10755" max="10755" width="7.5" style="402" customWidth="1"/>
    <col min="10756" max="10756" width="8.5" style="402" customWidth="1"/>
    <col min="10757" max="10757" width="9.5" style="402" customWidth="1"/>
    <col min="10758" max="10758" width="8.5" style="402" customWidth="1"/>
    <col min="10759" max="10759" width="9" style="402"/>
    <col min="10760" max="10760" width="8.5" style="402" customWidth="1"/>
    <col min="10761" max="10761" width="29.375" style="402" customWidth="1"/>
    <col min="10762" max="11010" width="9" style="402"/>
    <col min="11011" max="11011" width="7.5" style="402" customWidth="1"/>
    <col min="11012" max="11012" width="8.5" style="402" customWidth="1"/>
    <col min="11013" max="11013" width="9.5" style="402" customWidth="1"/>
    <col min="11014" max="11014" width="8.5" style="402" customWidth="1"/>
    <col min="11015" max="11015" width="9" style="402"/>
    <col min="11016" max="11016" width="8.5" style="402" customWidth="1"/>
    <col min="11017" max="11017" width="29.375" style="402" customWidth="1"/>
    <col min="11018" max="11266" width="9" style="402"/>
    <col min="11267" max="11267" width="7.5" style="402" customWidth="1"/>
    <col min="11268" max="11268" width="8.5" style="402" customWidth="1"/>
    <col min="11269" max="11269" width="9.5" style="402" customWidth="1"/>
    <col min="11270" max="11270" width="8.5" style="402" customWidth="1"/>
    <col min="11271" max="11271" width="9" style="402"/>
    <col min="11272" max="11272" width="8.5" style="402" customWidth="1"/>
    <col min="11273" max="11273" width="29.375" style="402" customWidth="1"/>
    <col min="11274" max="11522" width="9" style="402"/>
    <col min="11523" max="11523" width="7.5" style="402" customWidth="1"/>
    <col min="11524" max="11524" width="8.5" style="402" customWidth="1"/>
    <col min="11525" max="11525" width="9.5" style="402" customWidth="1"/>
    <col min="11526" max="11526" width="8.5" style="402" customWidth="1"/>
    <col min="11527" max="11527" width="9" style="402"/>
    <col min="11528" max="11528" width="8.5" style="402" customWidth="1"/>
    <col min="11529" max="11529" width="29.375" style="402" customWidth="1"/>
    <col min="11530" max="11778" width="9" style="402"/>
    <col min="11779" max="11779" width="7.5" style="402" customWidth="1"/>
    <col min="11780" max="11780" width="8.5" style="402" customWidth="1"/>
    <col min="11781" max="11781" width="9.5" style="402" customWidth="1"/>
    <col min="11782" max="11782" width="8.5" style="402" customWidth="1"/>
    <col min="11783" max="11783" width="9" style="402"/>
    <col min="11784" max="11784" width="8.5" style="402" customWidth="1"/>
    <col min="11785" max="11785" width="29.375" style="402" customWidth="1"/>
    <col min="11786" max="12034" width="9" style="402"/>
    <col min="12035" max="12035" width="7.5" style="402" customWidth="1"/>
    <col min="12036" max="12036" width="8.5" style="402" customWidth="1"/>
    <col min="12037" max="12037" width="9.5" style="402" customWidth="1"/>
    <col min="12038" max="12038" width="8.5" style="402" customWidth="1"/>
    <col min="12039" max="12039" width="9" style="402"/>
    <col min="12040" max="12040" width="8.5" style="402" customWidth="1"/>
    <col min="12041" max="12041" width="29.375" style="402" customWidth="1"/>
    <col min="12042" max="12290" width="9" style="402"/>
    <col min="12291" max="12291" width="7.5" style="402" customWidth="1"/>
    <col min="12292" max="12292" width="8.5" style="402" customWidth="1"/>
    <col min="12293" max="12293" width="9.5" style="402" customWidth="1"/>
    <col min="12294" max="12294" width="8.5" style="402" customWidth="1"/>
    <col min="12295" max="12295" width="9" style="402"/>
    <col min="12296" max="12296" width="8.5" style="402" customWidth="1"/>
    <col min="12297" max="12297" width="29.375" style="402" customWidth="1"/>
    <col min="12298" max="12546" width="9" style="402"/>
    <col min="12547" max="12547" width="7.5" style="402" customWidth="1"/>
    <col min="12548" max="12548" width="8.5" style="402" customWidth="1"/>
    <col min="12549" max="12549" width="9.5" style="402" customWidth="1"/>
    <col min="12550" max="12550" width="8.5" style="402" customWidth="1"/>
    <col min="12551" max="12551" width="9" style="402"/>
    <col min="12552" max="12552" width="8.5" style="402" customWidth="1"/>
    <col min="12553" max="12553" width="29.375" style="402" customWidth="1"/>
    <col min="12554" max="12802" width="9" style="402"/>
    <col min="12803" max="12803" width="7.5" style="402" customWidth="1"/>
    <col min="12804" max="12804" width="8.5" style="402" customWidth="1"/>
    <col min="12805" max="12805" width="9.5" style="402" customWidth="1"/>
    <col min="12806" max="12806" width="8.5" style="402" customWidth="1"/>
    <col min="12807" max="12807" width="9" style="402"/>
    <col min="12808" max="12808" width="8.5" style="402" customWidth="1"/>
    <col min="12809" max="12809" width="29.375" style="402" customWidth="1"/>
    <col min="12810" max="13058" width="9" style="402"/>
    <col min="13059" max="13059" width="7.5" style="402" customWidth="1"/>
    <col min="13060" max="13060" width="8.5" style="402" customWidth="1"/>
    <col min="13061" max="13061" width="9.5" style="402" customWidth="1"/>
    <col min="13062" max="13062" width="8.5" style="402" customWidth="1"/>
    <col min="13063" max="13063" width="9" style="402"/>
    <col min="13064" max="13064" width="8.5" style="402" customWidth="1"/>
    <col min="13065" max="13065" width="29.375" style="402" customWidth="1"/>
    <col min="13066" max="13314" width="9" style="402"/>
    <col min="13315" max="13315" width="7.5" style="402" customWidth="1"/>
    <col min="13316" max="13316" width="8.5" style="402" customWidth="1"/>
    <col min="13317" max="13317" width="9.5" style="402" customWidth="1"/>
    <col min="13318" max="13318" width="8.5" style="402" customWidth="1"/>
    <col min="13319" max="13319" width="9" style="402"/>
    <col min="13320" max="13320" width="8.5" style="402" customWidth="1"/>
    <col min="13321" max="13321" width="29.375" style="402" customWidth="1"/>
    <col min="13322" max="13570" width="9" style="402"/>
    <col min="13571" max="13571" width="7.5" style="402" customWidth="1"/>
    <col min="13572" max="13572" width="8.5" style="402" customWidth="1"/>
    <col min="13573" max="13573" width="9.5" style="402" customWidth="1"/>
    <col min="13574" max="13574" width="8.5" style="402" customWidth="1"/>
    <col min="13575" max="13575" width="9" style="402"/>
    <col min="13576" max="13576" width="8.5" style="402" customWidth="1"/>
    <col min="13577" max="13577" width="29.375" style="402" customWidth="1"/>
    <col min="13578" max="13826" width="9" style="402"/>
    <col min="13827" max="13827" width="7.5" style="402" customWidth="1"/>
    <col min="13828" max="13828" width="8.5" style="402" customWidth="1"/>
    <col min="13829" max="13829" width="9.5" style="402" customWidth="1"/>
    <col min="13830" max="13830" width="8.5" style="402" customWidth="1"/>
    <col min="13831" max="13831" width="9" style="402"/>
    <col min="13832" max="13832" width="8.5" style="402" customWidth="1"/>
    <col min="13833" max="13833" width="29.375" style="402" customWidth="1"/>
    <col min="13834" max="14082" width="9" style="402"/>
    <col min="14083" max="14083" width="7.5" style="402" customWidth="1"/>
    <col min="14084" max="14084" width="8.5" style="402" customWidth="1"/>
    <col min="14085" max="14085" width="9.5" style="402" customWidth="1"/>
    <col min="14086" max="14086" width="8.5" style="402" customWidth="1"/>
    <col min="14087" max="14087" width="9" style="402"/>
    <col min="14088" max="14088" width="8.5" style="402" customWidth="1"/>
    <col min="14089" max="14089" width="29.375" style="402" customWidth="1"/>
    <col min="14090" max="14338" width="9" style="402"/>
    <col min="14339" max="14339" width="7.5" style="402" customWidth="1"/>
    <col min="14340" max="14340" width="8.5" style="402" customWidth="1"/>
    <col min="14341" max="14341" width="9.5" style="402" customWidth="1"/>
    <col min="14342" max="14342" width="8.5" style="402" customWidth="1"/>
    <col min="14343" max="14343" width="9" style="402"/>
    <col min="14344" max="14344" width="8.5" style="402" customWidth="1"/>
    <col min="14345" max="14345" width="29.375" style="402" customWidth="1"/>
    <col min="14346" max="14594" width="9" style="402"/>
    <col min="14595" max="14595" width="7.5" style="402" customWidth="1"/>
    <col min="14596" max="14596" width="8.5" style="402" customWidth="1"/>
    <col min="14597" max="14597" width="9.5" style="402" customWidth="1"/>
    <col min="14598" max="14598" width="8.5" style="402" customWidth="1"/>
    <col min="14599" max="14599" width="9" style="402"/>
    <col min="14600" max="14600" width="8.5" style="402" customWidth="1"/>
    <col min="14601" max="14601" width="29.375" style="402" customWidth="1"/>
    <col min="14602" max="14850" width="9" style="402"/>
    <col min="14851" max="14851" width="7.5" style="402" customWidth="1"/>
    <col min="14852" max="14852" width="8.5" style="402" customWidth="1"/>
    <col min="14853" max="14853" width="9.5" style="402" customWidth="1"/>
    <col min="14854" max="14854" width="8.5" style="402" customWidth="1"/>
    <col min="14855" max="14855" width="9" style="402"/>
    <col min="14856" max="14856" width="8.5" style="402" customWidth="1"/>
    <col min="14857" max="14857" width="29.375" style="402" customWidth="1"/>
    <col min="14858" max="15106" width="9" style="402"/>
    <col min="15107" max="15107" width="7.5" style="402" customWidth="1"/>
    <col min="15108" max="15108" width="8.5" style="402" customWidth="1"/>
    <col min="15109" max="15109" width="9.5" style="402" customWidth="1"/>
    <col min="15110" max="15110" width="8.5" style="402" customWidth="1"/>
    <col min="15111" max="15111" width="9" style="402"/>
    <col min="15112" max="15112" width="8.5" style="402" customWidth="1"/>
    <col min="15113" max="15113" width="29.375" style="402" customWidth="1"/>
    <col min="15114" max="15362" width="9" style="402"/>
    <col min="15363" max="15363" width="7.5" style="402" customWidth="1"/>
    <col min="15364" max="15364" width="8.5" style="402" customWidth="1"/>
    <col min="15365" max="15365" width="9.5" style="402" customWidth="1"/>
    <col min="15366" max="15366" width="8.5" style="402" customWidth="1"/>
    <col min="15367" max="15367" width="9" style="402"/>
    <col min="15368" max="15368" width="8.5" style="402" customWidth="1"/>
    <col min="15369" max="15369" width="29.375" style="402" customWidth="1"/>
    <col min="15370" max="15618" width="9" style="402"/>
    <col min="15619" max="15619" width="7.5" style="402" customWidth="1"/>
    <col min="15620" max="15620" width="8.5" style="402" customWidth="1"/>
    <col min="15621" max="15621" width="9.5" style="402" customWidth="1"/>
    <col min="15622" max="15622" width="8.5" style="402" customWidth="1"/>
    <col min="15623" max="15623" width="9" style="402"/>
    <col min="15624" max="15624" width="8.5" style="402" customWidth="1"/>
    <col min="15625" max="15625" width="29.375" style="402" customWidth="1"/>
    <col min="15626" max="15874" width="9" style="402"/>
    <col min="15875" max="15875" width="7.5" style="402" customWidth="1"/>
    <col min="15876" max="15876" width="8.5" style="402" customWidth="1"/>
    <col min="15877" max="15877" width="9.5" style="402" customWidth="1"/>
    <col min="15878" max="15878" width="8.5" style="402" customWidth="1"/>
    <col min="15879" max="15879" width="9" style="402"/>
    <col min="15880" max="15880" width="8.5" style="402" customWidth="1"/>
    <col min="15881" max="15881" width="29.375" style="402" customWidth="1"/>
    <col min="15882" max="16130" width="9" style="402"/>
    <col min="16131" max="16131" width="7.5" style="402" customWidth="1"/>
    <col min="16132" max="16132" width="8.5" style="402" customWidth="1"/>
    <col min="16133" max="16133" width="9.5" style="402" customWidth="1"/>
    <col min="16134" max="16134" width="8.5" style="402" customWidth="1"/>
    <col min="16135" max="16135" width="9" style="402"/>
    <col min="16136" max="16136" width="8.5" style="402" customWidth="1"/>
    <col min="16137" max="16137" width="29.375" style="402" customWidth="1"/>
    <col min="16138" max="16384" width="9" style="402"/>
  </cols>
  <sheetData>
    <row r="1" ht="14.25" customHeight="1" spans="1:33">
      <c r="A1" s="403"/>
      <c r="B1" s="404"/>
      <c r="C1" s="405" t="s">
        <v>2875</v>
      </c>
      <c r="D1" s="406" t="s">
        <v>2876</v>
      </c>
      <c r="E1" s="405" t="s">
        <v>2877</v>
      </c>
      <c r="F1" s="405" t="s">
        <v>2878</v>
      </c>
      <c r="G1" s="407" t="s">
        <v>2879</v>
      </c>
      <c r="H1" s="408" t="s">
        <v>2880</v>
      </c>
      <c r="I1" s="404" t="s">
        <v>2881</v>
      </c>
      <c r="J1" s="404" t="s">
        <v>2882</v>
      </c>
      <c r="M1" s="411" t="s">
        <v>2883</v>
      </c>
      <c r="O1" s="403" t="s">
        <v>2884</v>
      </c>
      <c r="P1" s="403" t="s">
        <v>2885</v>
      </c>
      <c r="Q1" s="403" t="s">
        <v>2886</v>
      </c>
      <c r="Y1" s="435" t="s">
        <v>2877</v>
      </c>
      <c r="Z1" s="435" t="s">
        <v>2887</v>
      </c>
      <c r="AA1" s="435" t="s">
        <v>2888</v>
      </c>
      <c r="AB1" s="435" t="s">
        <v>2889</v>
      </c>
      <c r="AD1" s="435" t="s">
        <v>2890</v>
      </c>
      <c r="AE1" s="435" t="s">
        <v>2891</v>
      </c>
      <c r="AF1" s="435" t="s">
        <v>2892</v>
      </c>
      <c r="AG1" s="435" t="s">
        <v>2893</v>
      </c>
    </row>
    <row r="2" ht="14.25" customHeight="1" spans="2:33">
      <c r="B2" s="404" t="s">
        <v>2894</v>
      </c>
      <c r="C2" s="406"/>
      <c r="D2" s="406"/>
      <c r="E2" s="406"/>
      <c r="F2" s="406"/>
      <c r="G2" s="406"/>
      <c r="H2" s="409">
        <f>SUM(C2:G2)</f>
        <v>0</v>
      </c>
      <c r="I2" s="419"/>
      <c r="J2" s="409"/>
      <c r="K2" s="402">
        <f>I2*4</f>
        <v>0</v>
      </c>
      <c r="L2" s="402">
        <f>A2*4</f>
        <v>0</v>
      </c>
      <c r="M2" s="411">
        <f>G10*0.3</f>
        <v>114</v>
      </c>
      <c r="P2" s="420"/>
      <c r="Q2" s="420"/>
      <c r="X2" s="435" t="s">
        <v>2895</v>
      </c>
      <c r="Y2" s="402">
        <v>60</v>
      </c>
      <c r="Z2" s="402">
        <v>2</v>
      </c>
      <c r="AA2" s="402">
        <v>2</v>
      </c>
      <c r="AB2" s="402">
        <v>3</v>
      </c>
      <c r="AD2" s="402">
        <v>2</v>
      </c>
      <c r="AE2" s="402">
        <v>65</v>
      </c>
      <c r="AF2" s="402">
        <v>2</v>
      </c>
      <c r="AG2" s="402">
        <v>0</v>
      </c>
    </row>
    <row r="3" ht="14.25" customHeight="1" spans="2:33">
      <c r="B3" s="404" t="s">
        <v>2896</v>
      </c>
      <c r="C3" s="406"/>
      <c r="D3" s="404"/>
      <c r="E3" s="404"/>
      <c r="F3" s="404"/>
      <c r="G3" s="404"/>
      <c r="H3" s="409">
        <f t="shared" ref="H3:H9" si="0">SUM(C3:G3)</f>
        <v>0</v>
      </c>
      <c r="I3" s="419"/>
      <c r="J3" s="409"/>
      <c r="K3" s="402">
        <f>I3*6</f>
        <v>0</v>
      </c>
      <c r="L3" s="402">
        <f>A3*6</f>
        <v>0</v>
      </c>
      <c r="P3" s="420"/>
      <c r="Q3" s="420"/>
      <c r="X3" s="435" t="s">
        <v>2897</v>
      </c>
      <c r="Y3" s="402">
        <v>90</v>
      </c>
      <c r="Z3" s="402">
        <v>3</v>
      </c>
      <c r="AA3" s="402">
        <v>2</v>
      </c>
      <c r="AB3" s="402">
        <v>1</v>
      </c>
      <c r="AD3" s="402">
        <v>2</v>
      </c>
      <c r="AE3" s="402">
        <v>92</v>
      </c>
      <c r="AF3" s="402">
        <v>1</v>
      </c>
      <c r="AG3" s="402">
        <v>0</v>
      </c>
    </row>
    <row r="4" ht="14.25" customHeight="1" spans="1:33">
      <c r="A4" s="402">
        <v>2</v>
      </c>
      <c r="B4" s="404" t="s">
        <v>2898</v>
      </c>
      <c r="C4" s="406">
        <f>2*52</f>
        <v>104</v>
      </c>
      <c r="D4" s="406">
        <f>2*12</f>
        <v>24</v>
      </c>
      <c r="E4" s="406">
        <f>2*45</f>
        <v>90</v>
      </c>
      <c r="F4" s="406"/>
      <c r="G4" s="406">
        <f>2*20</f>
        <v>40</v>
      </c>
      <c r="H4" s="409">
        <f t="shared" si="0"/>
        <v>258</v>
      </c>
      <c r="I4" s="419">
        <v>4</v>
      </c>
      <c r="J4" s="409"/>
      <c r="K4" s="402">
        <f>I4*8</f>
        <v>32</v>
      </c>
      <c r="L4" s="402">
        <f>A4*8</f>
        <v>16</v>
      </c>
      <c r="P4" s="420"/>
      <c r="Q4" s="420"/>
      <c r="X4" s="435" t="s">
        <v>2899</v>
      </c>
      <c r="Y4" s="402">
        <v>90</v>
      </c>
      <c r="Z4" s="402">
        <v>2</v>
      </c>
      <c r="AA4" s="402">
        <v>2</v>
      </c>
      <c r="AB4" s="402">
        <v>1</v>
      </c>
      <c r="AD4" s="402">
        <v>1</v>
      </c>
      <c r="AE4" s="402">
        <v>90</v>
      </c>
      <c r="AF4" s="402">
        <v>0</v>
      </c>
      <c r="AG4" s="402">
        <v>0</v>
      </c>
    </row>
    <row r="5" ht="14.25" customHeight="1" spans="1:33">
      <c r="A5" s="402">
        <v>2</v>
      </c>
      <c r="B5" s="404" t="s">
        <v>2900</v>
      </c>
      <c r="C5" s="406">
        <f>2*52</f>
        <v>104</v>
      </c>
      <c r="D5" s="406">
        <f>2*12</f>
        <v>24</v>
      </c>
      <c r="E5" s="406">
        <f>2*45</f>
        <v>90</v>
      </c>
      <c r="F5" s="406"/>
      <c r="G5" s="406">
        <f>2*20</f>
        <v>40</v>
      </c>
      <c r="H5" s="409">
        <f t="shared" si="0"/>
        <v>258</v>
      </c>
      <c r="I5" s="419">
        <v>4</v>
      </c>
      <c r="J5" s="419"/>
      <c r="K5" s="402">
        <f>I5*12</f>
        <v>48</v>
      </c>
      <c r="L5" s="402">
        <f>A5*12</f>
        <v>24</v>
      </c>
      <c r="P5" s="421"/>
      <c r="Q5" s="421"/>
      <c r="X5" s="435" t="s">
        <v>2901</v>
      </c>
      <c r="Y5" s="402">
        <v>67</v>
      </c>
      <c r="Z5" s="402">
        <v>2</v>
      </c>
      <c r="AA5" s="402">
        <v>2</v>
      </c>
      <c r="AB5" s="402">
        <v>1</v>
      </c>
      <c r="AD5" s="402">
        <v>1</v>
      </c>
      <c r="AE5" s="402">
        <v>67</v>
      </c>
      <c r="AF5" s="402">
        <v>0</v>
      </c>
      <c r="AG5" s="402">
        <v>0</v>
      </c>
    </row>
    <row r="6" ht="14.25" customHeight="1" spans="1:33">
      <c r="A6" s="402">
        <v>9</v>
      </c>
      <c r="B6" s="410" t="s">
        <v>2902</v>
      </c>
      <c r="C6" s="406">
        <f>9*52</f>
        <v>468</v>
      </c>
      <c r="D6" s="406">
        <f>9*12</f>
        <v>108</v>
      </c>
      <c r="E6" s="406">
        <f>9*45</f>
        <v>405</v>
      </c>
      <c r="F6" s="406"/>
      <c r="G6" s="406">
        <f>9*20</f>
        <v>180</v>
      </c>
      <c r="H6" s="409">
        <f t="shared" si="0"/>
        <v>1161</v>
      </c>
      <c r="I6" s="419">
        <v>18</v>
      </c>
      <c r="J6" s="419"/>
      <c r="K6" s="402">
        <f>I6*24</f>
        <v>432</v>
      </c>
      <c r="L6" s="402">
        <f>A6*24</f>
        <v>216</v>
      </c>
      <c r="P6" s="421"/>
      <c r="Q6" s="421"/>
      <c r="X6" s="435" t="s">
        <v>2903</v>
      </c>
      <c r="Y6" s="402">
        <v>106</v>
      </c>
      <c r="Z6" s="402">
        <v>2</v>
      </c>
      <c r="AA6" s="402">
        <v>2</v>
      </c>
      <c r="AB6" s="402">
        <v>2</v>
      </c>
      <c r="AD6" s="402">
        <v>2</v>
      </c>
      <c r="AE6" s="402">
        <v>106</v>
      </c>
      <c r="AF6" s="402">
        <v>0</v>
      </c>
      <c r="AG6" s="402">
        <v>1</v>
      </c>
    </row>
    <row r="7" ht="14.25" customHeight="1" spans="2:33">
      <c r="B7" s="404" t="s">
        <v>2904</v>
      </c>
      <c r="C7" s="406"/>
      <c r="D7" s="404"/>
      <c r="E7" s="404"/>
      <c r="F7" s="404"/>
      <c r="G7" s="404"/>
      <c r="H7" s="409">
        <f t="shared" si="0"/>
        <v>0</v>
      </c>
      <c r="I7" s="419"/>
      <c r="J7" s="419"/>
      <c r="K7" s="402">
        <f>I7*36</f>
        <v>0</v>
      </c>
      <c r="L7" s="402">
        <f>A7*36</f>
        <v>0</v>
      </c>
      <c r="P7" s="421"/>
      <c r="Q7" s="421"/>
      <c r="S7" s="436"/>
      <c r="T7" s="436"/>
      <c r="U7" s="436" t="s">
        <v>2888</v>
      </c>
      <c r="V7" s="437" t="s">
        <v>174</v>
      </c>
      <c r="W7" s="438"/>
      <c r="X7" s="435" t="s">
        <v>2905</v>
      </c>
      <c r="Y7" s="402">
        <v>110</v>
      </c>
      <c r="Z7" s="402">
        <v>2</v>
      </c>
      <c r="AA7" s="402">
        <v>2</v>
      </c>
      <c r="AB7" s="402">
        <v>2</v>
      </c>
      <c r="AD7" s="402">
        <v>1</v>
      </c>
      <c r="AE7" s="402">
        <v>110</v>
      </c>
      <c r="AF7" s="402">
        <v>0</v>
      </c>
      <c r="AG7" s="402">
        <v>0</v>
      </c>
    </row>
    <row r="8" ht="14.25" customHeight="1" spans="1:33">
      <c r="A8" s="402">
        <v>6</v>
      </c>
      <c r="B8" s="410" t="s">
        <v>2906</v>
      </c>
      <c r="C8" s="406">
        <f>6*52</f>
        <v>312</v>
      </c>
      <c r="D8" s="406">
        <f>6*12</f>
        <v>72</v>
      </c>
      <c r="E8" s="406">
        <f>6*45</f>
        <v>270</v>
      </c>
      <c r="F8" s="406"/>
      <c r="G8" s="406">
        <f>6*20</f>
        <v>120</v>
      </c>
      <c r="H8" s="409">
        <f t="shared" si="0"/>
        <v>774</v>
      </c>
      <c r="I8" s="419">
        <v>12</v>
      </c>
      <c r="J8" s="419"/>
      <c r="K8" s="402">
        <f>I8*48</f>
        <v>576</v>
      </c>
      <c r="L8" s="402">
        <f>A8*48</f>
        <v>288</v>
      </c>
      <c r="P8" s="421"/>
      <c r="Q8" s="421"/>
      <c r="S8" s="439" t="s">
        <v>2907</v>
      </c>
      <c r="T8" s="440">
        <v>1</v>
      </c>
      <c r="U8" s="441">
        <v>8</v>
      </c>
      <c r="V8" s="440">
        <f t="shared" ref="V8:V13" si="1">T8*U8</f>
        <v>8</v>
      </c>
      <c r="W8" s="442"/>
      <c r="X8" s="435" t="s">
        <v>2908</v>
      </c>
      <c r="Y8" s="402">
        <v>165</v>
      </c>
      <c r="Z8" s="402">
        <v>3</v>
      </c>
      <c r="AA8" s="402">
        <v>0</v>
      </c>
      <c r="AB8" s="402">
        <v>0</v>
      </c>
      <c r="AD8" s="402">
        <v>0</v>
      </c>
      <c r="AE8" s="402">
        <v>0</v>
      </c>
      <c r="AF8" s="402">
        <v>0</v>
      </c>
      <c r="AG8" s="402">
        <v>0</v>
      </c>
    </row>
    <row r="9" ht="14.25" customHeight="1" spans="2:33">
      <c r="B9" s="410" t="s">
        <v>2909</v>
      </c>
      <c r="C9" s="406"/>
      <c r="D9" s="404"/>
      <c r="E9" s="404"/>
      <c r="F9" s="404"/>
      <c r="G9" s="404"/>
      <c r="H9" s="409">
        <f t="shared" si="0"/>
        <v>0</v>
      </c>
      <c r="I9" s="419"/>
      <c r="J9" s="419"/>
      <c r="K9" s="402">
        <f>I9*96</f>
        <v>0</v>
      </c>
      <c r="L9" s="402">
        <f>A9*96</f>
        <v>0</v>
      </c>
      <c r="P9" s="422"/>
      <c r="Q9" s="422"/>
      <c r="S9" s="440" t="s">
        <v>2910</v>
      </c>
      <c r="T9" s="440">
        <v>2</v>
      </c>
      <c r="U9" s="441">
        <v>8</v>
      </c>
      <c r="V9" s="440">
        <f t="shared" si="1"/>
        <v>16</v>
      </c>
      <c r="W9" s="442"/>
      <c r="X9" s="435" t="s">
        <v>2911</v>
      </c>
      <c r="Y9" s="402">
        <v>117.8</v>
      </c>
      <c r="Z9" s="402">
        <v>2</v>
      </c>
      <c r="AA9" s="402">
        <v>2</v>
      </c>
      <c r="AB9" s="402">
        <v>2</v>
      </c>
      <c r="AD9" s="402">
        <v>2</v>
      </c>
      <c r="AE9" s="402">
        <v>70</v>
      </c>
      <c r="AF9" s="402">
        <v>2</v>
      </c>
      <c r="AG9" s="402">
        <v>0</v>
      </c>
    </row>
    <row r="10" ht="14.25" customHeight="1" spans="2:33">
      <c r="B10" s="404"/>
      <c r="C10" s="404">
        <f>SUM(C2:C9)</f>
        <v>988</v>
      </c>
      <c r="D10" s="404">
        <f>SUM(D2:D9)</f>
        <v>228</v>
      </c>
      <c r="E10" s="404">
        <f>SUM(E2:E9)</f>
        <v>855</v>
      </c>
      <c r="F10" s="404">
        <f>SUM(F2:F9)</f>
        <v>0</v>
      </c>
      <c r="G10" s="404">
        <f>SUM(G2:G9)</f>
        <v>380</v>
      </c>
      <c r="H10" s="408"/>
      <c r="I10" s="408"/>
      <c r="J10" s="408"/>
      <c r="P10" s="422"/>
      <c r="Q10" s="422"/>
      <c r="S10" s="439" t="s">
        <v>2912</v>
      </c>
      <c r="T10" s="440">
        <v>1</v>
      </c>
      <c r="U10" s="441">
        <v>8</v>
      </c>
      <c r="V10" s="440">
        <f t="shared" si="1"/>
        <v>8</v>
      </c>
      <c r="W10" s="443"/>
      <c r="X10" s="435" t="s">
        <v>2913</v>
      </c>
      <c r="Y10" s="402">
        <v>105</v>
      </c>
      <c r="Z10" s="402">
        <v>2</v>
      </c>
      <c r="AA10" s="402">
        <v>2</v>
      </c>
      <c r="AB10" s="402">
        <v>2</v>
      </c>
      <c r="AD10" s="402">
        <v>3</v>
      </c>
      <c r="AE10" s="402">
        <v>52</v>
      </c>
      <c r="AF10" s="402">
        <v>2</v>
      </c>
      <c r="AG10" s="402">
        <v>0</v>
      </c>
    </row>
    <row r="11" ht="14.25" customHeight="1" spans="2:23">
      <c r="B11" s="411"/>
      <c r="C11" s="411">
        <v>182</v>
      </c>
      <c r="D11" s="411" t="s">
        <v>2914</v>
      </c>
      <c r="E11" s="412" t="s">
        <v>174</v>
      </c>
      <c r="F11" s="412"/>
      <c r="P11" s="422"/>
      <c r="Q11" s="422"/>
      <c r="S11" s="440" t="s">
        <v>2915</v>
      </c>
      <c r="T11" s="440">
        <v>1</v>
      </c>
      <c r="U11" s="441">
        <v>8</v>
      </c>
      <c r="V11" s="440">
        <f t="shared" si="1"/>
        <v>8</v>
      </c>
      <c r="W11" s="443"/>
    </row>
    <row r="12" ht="14.25" customHeight="1" spans="2:33">
      <c r="B12" s="411"/>
      <c r="C12" s="402">
        <f>C10-C11</f>
        <v>806</v>
      </c>
      <c r="D12" s="413">
        <v>104</v>
      </c>
      <c r="E12" s="412"/>
      <c r="F12" s="412"/>
      <c r="G12" s="402">
        <v>125</v>
      </c>
      <c r="H12" s="402">
        <f>G10/50</f>
        <v>7.6</v>
      </c>
      <c r="P12" s="422"/>
      <c r="Q12" s="422"/>
      <c r="S12" s="439" t="s">
        <v>2916</v>
      </c>
      <c r="T12" s="440">
        <v>2</v>
      </c>
      <c r="U12" s="441">
        <v>8</v>
      </c>
      <c r="V12" s="440">
        <f t="shared" si="1"/>
        <v>16</v>
      </c>
      <c r="W12" s="442"/>
      <c r="X12" s="435" t="s">
        <v>2880</v>
      </c>
      <c r="Y12" s="402">
        <f t="shared" ref="Y12:AG12" si="2">SUM(Y2:Y10)</f>
        <v>910.8</v>
      </c>
      <c r="Z12" s="402">
        <f t="shared" si="2"/>
        <v>20</v>
      </c>
      <c r="AA12" s="402">
        <f t="shared" si="2"/>
        <v>16</v>
      </c>
      <c r="AB12" s="402">
        <f t="shared" si="2"/>
        <v>14</v>
      </c>
      <c r="AC12" s="402">
        <f t="shared" si="2"/>
        <v>0</v>
      </c>
      <c r="AD12" s="402">
        <f t="shared" si="2"/>
        <v>14</v>
      </c>
      <c r="AE12" s="402">
        <f t="shared" si="2"/>
        <v>652</v>
      </c>
      <c r="AF12" s="402">
        <f t="shared" si="2"/>
        <v>7</v>
      </c>
      <c r="AG12" s="402">
        <f t="shared" si="2"/>
        <v>1</v>
      </c>
    </row>
    <row r="13" ht="14.25" customHeight="1" spans="2:23">
      <c r="B13" s="414" t="s">
        <v>2917</v>
      </c>
      <c r="C13" s="415">
        <v>0.22</v>
      </c>
      <c r="D13" s="413">
        <v>104</v>
      </c>
      <c r="E13" s="416">
        <f>C13*D13</f>
        <v>22.88</v>
      </c>
      <c r="F13" s="416"/>
      <c r="I13" s="403" t="s">
        <v>2918</v>
      </c>
      <c r="J13" s="402">
        <f>60*30</f>
        <v>1800</v>
      </c>
      <c r="N13" s="411"/>
      <c r="P13" s="420"/>
      <c r="Q13" s="420"/>
      <c r="S13" s="439" t="s">
        <v>2919</v>
      </c>
      <c r="T13" s="440">
        <v>5</v>
      </c>
      <c r="U13" s="441">
        <v>8</v>
      </c>
      <c r="V13" s="440">
        <f t="shared" si="1"/>
        <v>40</v>
      </c>
      <c r="W13" s="442"/>
    </row>
    <row r="14" ht="14.25" customHeight="1" spans="2:14">
      <c r="B14" s="414" t="s">
        <v>2920</v>
      </c>
      <c r="C14" s="415">
        <v>0.03</v>
      </c>
      <c r="D14" s="413">
        <v>104</v>
      </c>
      <c r="E14" s="416">
        <f>C14*D14</f>
        <v>3.12</v>
      </c>
      <c r="F14" s="416"/>
      <c r="I14" s="403" t="s">
        <v>2921</v>
      </c>
      <c r="N14" s="423"/>
    </row>
    <row r="15" ht="14.25" customHeight="1" spans="2:22">
      <c r="B15" s="415" t="s">
        <v>2922</v>
      </c>
      <c r="C15" s="415">
        <v>2.5</v>
      </c>
      <c r="D15" s="413">
        <v>104</v>
      </c>
      <c r="E15" s="416">
        <f>C15*D15</f>
        <v>260</v>
      </c>
      <c r="F15" s="416"/>
      <c r="R15" s="411" t="s">
        <v>921</v>
      </c>
      <c r="S15" s="411" t="s">
        <v>2876</v>
      </c>
      <c r="T15" s="444" t="s">
        <v>2877</v>
      </c>
      <c r="U15" s="423" t="s">
        <v>2879</v>
      </c>
      <c r="V15" s="402" t="s">
        <v>2880</v>
      </c>
    </row>
    <row r="16" ht="14.25" customHeight="1" spans="2:29">
      <c r="B16" s="415" t="s">
        <v>2923</v>
      </c>
      <c r="C16" s="415"/>
      <c r="D16" s="413">
        <f>表四甲!E73</f>
        <v>0</v>
      </c>
      <c r="E16" s="417">
        <f>D12/40</f>
        <v>2.6</v>
      </c>
      <c r="F16" s="417"/>
      <c r="Q16" s="402" t="s">
        <v>2924</v>
      </c>
      <c r="R16" s="411"/>
      <c r="S16" s="411"/>
      <c r="T16" s="411"/>
      <c r="U16" s="411"/>
      <c r="V16" s="402">
        <f t="shared" ref="V16:V23" si="3">R16+S16+T16+U16</f>
        <v>0</v>
      </c>
      <c r="Z16" s="446" t="s">
        <v>1</v>
      </c>
      <c r="AA16" s="447" t="s">
        <v>172</v>
      </c>
      <c r="AB16" s="448" t="s">
        <v>173</v>
      </c>
      <c r="AC16" s="448" t="s">
        <v>174</v>
      </c>
    </row>
    <row r="17" ht="15" customHeight="1" spans="2:29">
      <c r="B17" s="411" t="s">
        <v>2925</v>
      </c>
      <c r="C17" s="411"/>
      <c r="D17" s="413"/>
      <c r="E17" s="411">
        <f>D12</f>
        <v>104</v>
      </c>
      <c r="F17" s="411"/>
      <c r="O17" s="402">
        <v>496</v>
      </c>
      <c r="Q17" s="402" t="s">
        <v>2926</v>
      </c>
      <c r="R17" s="411"/>
      <c r="S17" s="411"/>
      <c r="T17" s="411"/>
      <c r="U17" s="411"/>
      <c r="V17" s="402">
        <f t="shared" si="3"/>
        <v>0</v>
      </c>
      <c r="Z17" s="449"/>
      <c r="AA17" s="449"/>
      <c r="AB17" s="449"/>
      <c r="AC17" s="449"/>
    </row>
    <row r="18" ht="15.75" customHeight="1" spans="2:29">
      <c r="B18" s="415" t="s">
        <v>2927</v>
      </c>
      <c r="C18" s="415"/>
      <c r="D18" s="413"/>
      <c r="E18" s="415">
        <f>E16</f>
        <v>2.6</v>
      </c>
      <c r="F18" s="415"/>
      <c r="I18" s="424" t="s">
        <v>62</v>
      </c>
      <c r="J18" s="425" t="s">
        <v>2928</v>
      </c>
      <c r="K18" s="426" t="s">
        <v>2929</v>
      </c>
      <c r="O18" s="402">
        <v>224</v>
      </c>
      <c r="Q18" s="402" t="s">
        <v>2930</v>
      </c>
      <c r="R18" s="411">
        <f>2*50</f>
        <v>100</v>
      </c>
      <c r="V18" s="402">
        <f t="shared" si="3"/>
        <v>100</v>
      </c>
      <c r="Z18" s="449">
        <v>1</v>
      </c>
      <c r="AA18" s="449" t="s">
        <v>2931</v>
      </c>
      <c r="AB18" s="449" t="s">
        <v>181</v>
      </c>
      <c r="AC18" s="449">
        <v>18.967</v>
      </c>
    </row>
    <row r="19" ht="15" customHeight="1" spans="2:29">
      <c r="B19" s="411" t="s">
        <v>2910</v>
      </c>
      <c r="C19" s="411"/>
      <c r="D19" s="413"/>
      <c r="E19" s="418"/>
      <c r="F19" s="418"/>
      <c r="I19" s="427" t="s">
        <v>63</v>
      </c>
      <c r="J19" s="428">
        <v>0</v>
      </c>
      <c r="K19" s="429">
        <v>0</v>
      </c>
      <c r="O19" s="402">
        <f>O17-O18</f>
        <v>272</v>
      </c>
      <c r="Q19" s="403" t="s">
        <v>2932</v>
      </c>
      <c r="R19" s="411">
        <f>2*50</f>
        <v>100</v>
      </c>
      <c r="V19" s="402">
        <f t="shared" si="3"/>
        <v>100</v>
      </c>
      <c r="Z19" s="449">
        <v>2</v>
      </c>
      <c r="AA19" s="449" t="s">
        <v>192</v>
      </c>
      <c r="AB19" s="449" t="s">
        <v>193</v>
      </c>
      <c r="AC19" s="449">
        <v>342</v>
      </c>
    </row>
    <row r="20" ht="15" customHeight="1" spans="2:29">
      <c r="B20" s="415" t="s">
        <v>2933</v>
      </c>
      <c r="C20" s="415"/>
      <c r="D20" s="413"/>
      <c r="E20" s="416">
        <f>E16*3+V9*3</f>
        <v>55.8</v>
      </c>
      <c r="F20" s="416"/>
      <c r="I20" s="427" t="s">
        <v>64</v>
      </c>
      <c r="J20" s="428">
        <v>0</v>
      </c>
      <c r="K20" s="429">
        <v>0</v>
      </c>
      <c r="Q20" s="408" t="s">
        <v>2902</v>
      </c>
      <c r="R20" s="411">
        <f>9*50</f>
        <v>450</v>
      </c>
      <c r="S20" s="411"/>
      <c r="V20" s="402">
        <f t="shared" si="3"/>
        <v>450</v>
      </c>
      <c r="Z20" s="449">
        <v>3</v>
      </c>
      <c r="AA20" s="449" t="s">
        <v>2934</v>
      </c>
      <c r="AB20" s="449" t="s">
        <v>260</v>
      </c>
      <c r="AC20" s="449">
        <v>16.3467</v>
      </c>
    </row>
    <row r="21" ht="15" customHeight="1" spans="9:29">
      <c r="I21" s="427" t="s">
        <v>65</v>
      </c>
      <c r="J21" s="428">
        <v>0</v>
      </c>
      <c r="K21" s="429">
        <v>0</v>
      </c>
      <c r="Q21" s="445" t="s">
        <v>2935</v>
      </c>
      <c r="V21" s="402">
        <f t="shared" si="3"/>
        <v>0</v>
      </c>
      <c r="Z21" s="449">
        <v>4</v>
      </c>
      <c r="AA21" s="449" t="s">
        <v>2936</v>
      </c>
      <c r="AB21" s="449" t="s">
        <v>260</v>
      </c>
      <c r="AC21" s="449">
        <v>5.3634</v>
      </c>
    </row>
    <row r="22" ht="15" customHeight="1" spans="3:29">
      <c r="C22" s="402">
        <v>4</v>
      </c>
      <c r="I22" s="427" t="s">
        <v>66</v>
      </c>
      <c r="J22" s="428">
        <f>表一!G7</f>
        <v>100014.500808032</v>
      </c>
      <c r="K22" s="429">
        <f>J22/J28</f>
        <v>0.980392156862745</v>
      </c>
      <c r="Q22" s="445" t="s">
        <v>2937</v>
      </c>
      <c r="R22" s="411">
        <f>6*50</f>
        <v>300</v>
      </c>
      <c r="S22" s="411"/>
      <c r="T22" s="411"/>
      <c r="V22" s="402">
        <f t="shared" si="3"/>
        <v>300</v>
      </c>
      <c r="Z22" s="449">
        <v>5</v>
      </c>
      <c r="AA22" s="449" t="s">
        <v>2936</v>
      </c>
      <c r="AB22" s="449" t="s">
        <v>260</v>
      </c>
      <c r="AC22" s="449">
        <v>0.145</v>
      </c>
    </row>
    <row r="23" ht="15" customHeight="1" spans="9:29">
      <c r="I23" s="427" t="s">
        <v>67</v>
      </c>
      <c r="J23" s="428">
        <f>表一!H9</f>
        <v>2000.29001616064</v>
      </c>
      <c r="K23" s="429">
        <f>J23/J28</f>
        <v>0.0196078431372549</v>
      </c>
      <c r="Q23" s="445" t="s">
        <v>2938</v>
      </c>
      <c r="V23" s="402">
        <f t="shared" si="3"/>
        <v>0</v>
      </c>
      <c r="Z23" s="449">
        <v>6</v>
      </c>
      <c r="AA23" s="449" t="s">
        <v>2939</v>
      </c>
      <c r="AB23" s="449" t="s">
        <v>260</v>
      </c>
      <c r="AC23" s="449">
        <v>1.2429</v>
      </c>
    </row>
    <row r="24" ht="15" customHeight="1" spans="9:29">
      <c r="I24" s="427" t="s">
        <v>2940</v>
      </c>
      <c r="J24" s="430">
        <f>表五甲!F11</f>
        <v>0</v>
      </c>
      <c r="K24" s="429">
        <f>J24/J28</f>
        <v>0</v>
      </c>
      <c r="R24" s="402">
        <f>SUM(R16:R23)</f>
        <v>950</v>
      </c>
      <c r="S24" s="402">
        <f>SUM(S16:S23)</f>
        <v>0</v>
      </c>
      <c r="T24" s="402">
        <f>SUM(T16:T23)</f>
        <v>0</v>
      </c>
      <c r="U24" s="402">
        <f>SUM(U16:U23)</f>
        <v>0</v>
      </c>
      <c r="Z24" s="449">
        <v>7</v>
      </c>
      <c r="AA24" s="449" t="s">
        <v>2941</v>
      </c>
      <c r="AB24" s="449" t="s">
        <v>260</v>
      </c>
      <c r="AC24" s="449">
        <v>0.6772</v>
      </c>
    </row>
    <row r="25" ht="15" customHeight="1" spans="9:29">
      <c r="I25" s="427" t="s">
        <v>2942</v>
      </c>
      <c r="J25" s="430">
        <f>表五甲!F13</f>
        <v>0</v>
      </c>
      <c r="K25" s="429">
        <f>J25/J28</f>
        <v>0</v>
      </c>
      <c r="Z25" s="449">
        <v>8</v>
      </c>
      <c r="AA25" s="449" t="s">
        <v>2943</v>
      </c>
      <c r="AB25" s="449" t="s">
        <v>260</v>
      </c>
      <c r="AC25" s="449">
        <v>0.9175</v>
      </c>
    </row>
    <row r="26" ht="15" customHeight="1" spans="4:29">
      <c r="D26" s="402">
        <f>D10/6</f>
        <v>38</v>
      </c>
      <c r="I26" s="427" t="s">
        <v>2944</v>
      </c>
      <c r="J26" s="430">
        <f>表五甲!F14</f>
        <v>2060.29871664546</v>
      </c>
      <c r="K26" s="429">
        <f>J26/J28</f>
        <v>0.0201960784313725</v>
      </c>
      <c r="Z26" s="449">
        <v>9</v>
      </c>
      <c r="AA26" s="449" t="s">
        <v>1169</v>
      </c>
      <c r="AB26" s="449" t="s">
        <v>592</v>
      </c>
      <c r="AC26" s="449">
        <v>32</v>
      </c>
    </row>
    <row r="27" ht="15" customHeight="1" spans="9:29">
      <c r="I27" s="427" t="s">
        <v>68</v>
      </c>
      <c r="J27" s="431"/>
      <c r="K27" s="429"/>
      <c r="Z27" s="449">
        <v>10</v>
      </c>
      <c r="AA27" s="449" t="s">
        <v>1169</v>
      </c>
      <c r="AB27" s="449" t="s">
        <v>592</v>
      </c>
      <c r="AC27" s="449">
        <v>18</v>
      </c>
    </row>
    <row r="28" ht="15" customHeight="1" spans="9:29">
      <c r="I28" s="432" t="s">
        <v>2945</v>
      </c>
      <c r="J28" s="433">
        <f>表一!L12</f>
        <v>102014.790824193</v>
      </c>
      <c r="K28" s="434"/>
      <c r="P28" s="420" t="s">
        <v>2946</v>
      </c>
      <c r="Z28" s="449">
        <v>11</v>
      </c>
      <c r="AA28" s="449" t="s">
        <v>2947</v>
      </c>
      <c r="AB28" s="449" t="s">
        <v>305</v>
      </c>
      <c r="AC28" s="449">
        <v>3</v>
      </c>
    </row>
    <row r="29" ht="15" customHeight="1" spans="16:29">
      <c r="P29" s="420" t="s">
        <v>2948</v>
      </c>
      <c r="Z29" s="449">
        <v>12</v>
      </c>
      <c r="AA29" s="449" t="s">
        <v>1977</v>
      </c>
      <c r="AB29" s="449" t="s">
        <v>305</v>
      </c>
      <c r="AC29" s="449">
        <v>2</v>
      </c>
    </row>
    <row r="30" ht="14.25" customHeight="1" spans="9:29">
      <c r="I30" s="403" t="s">
        <v>177</v>
      </c>
      <c r="J30" s="403" t="s">
        <v>178</v>
      </c>
      <c r="P30" s="420" t="s">
        <v>2949</v>
      </c>
      <c r="Z30" s="449">
        <v>13</v>
      </c>
      <c r="AA30" s="449" t="s">
        <v>1977</v>
      </c>
      <c r="AB30" s="449" t="s">
        <v>305</v>
      </c>
      <c r="AC30" s="449">
        <v>2</v>
      </c>
    </row>
    <row r="31" ht="14.25" customHeight="1" spans="9:16">
      <c r="I31" s="402">
        <f>'[1]表三 甲'!H1770</f>
        <v>7.878144</v>
      </c>
      <c r="J31" s="402">
        <f>'[1]表三 甲'!I1770</f>
        <v>3.848613</v>
      </c>
      <c r="P31" s="420" t="s">
        <v>2950</v>
      </c>
    </row>
    <row r="32" ht="14.25" customHeight="1" spans="16:16">
      <c r="P32" s="420"/>
    </row>
    <row r="33" ht="14.25" customHeight="1" spans="16:16">
      <c r="P33" s="420" t="s">
        <v>2951</v>
      </c>
    </row>
    <row r="34" ht="14.25" customHeight="1" spans="16:16">
      <c r="P34" s="420" t="s">
        <v>2952</v>
      </c>
    </row>
    <row r="35" ht="14.25" customHeight="1" spans="16:16">
      <c r="P35" s="420" t="s">
        <v>2953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691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F693" sqref="F693"/>
    </sheetView>
  </sheetViews>
  <sheetFormatPr defaultColWidth="9" defaultRowHeight="14.25"/>
  <cols>
    <col min="1" max="1" width="4.5" style="194" customWidth="1"/>
    <col min="2" max="2" width="9.75" style="194" customWidth="1"/>
    <col min="3" max="3" width="28.75" style="376" customWidth="1"/>
    <col min="4" max="5" width="8.75" style="203" customWidth="1"/>
    <col min="6" max="6" width="24.75" style="194" customWidth="1"/>
    <col min="7" max="7" width="8.75" style="203" customWidth="1"/>
    <col min="8" max="9" width="8.75" style="377" customWidth="1"/>
    <col min="10" max="10" width="9.625" style="377" customWidth="1"/>
    <col min="11" max="16384" width="9" style="194"/>
  </cols>
  <sheetData>
    <row r="1" s="194" customFormat="1" ht="36" customHeight="1" spans="1:10">
      <c r="A1" s="204" t="s">
        <v>2954</v>
      </c>
      <c r="B1" s="204"/>
      <c r="C1" s="204"/>
      <c r="D1" s="204"/>
      <c r="E1" s="204"/>
      <c r="F1" s="204"/>
      <c r="G1" s="204"/>
      <c r="H1" s="204"/>
      <c r="I1" s="204"/>
      <c r="J1" s="204"/>
    </row>
    <row r="2" s="196" customFormat="1" ht="18" customHeight="1" spans="1:10">
      <c r="A2" s="195" t="str">
        <f>ASC(综合信息表!C3)</f>
        <v>建设项目名称:</v>
      </c>
      <c r="B2" s="202"/>
      <c r="C2" s="205"/>
      <c r="D2" s="202"/>
      <c r="E2" s="202"/>
      <c r="F2" s="202"/>
      <c r="G2" s="202"/>
      <c r="H2" s="202"/>
      <c r="I2" s="202"/>
      <c r="J2" s="202"/>
    </row>
    <row r="3" s="196" customFormat="1" ht="18" customHeight="1" spans="1:10">
      <c r="A3" s="378" t="str">
        <f>ASC(综合信息表!C4)</f>
        <v>单项工程名称:2023年景德镇电信乐平水利枢纽工程建设杆线迁改工程</v>
      </c>
      <c r="B3" s="378"/>
      <c r="C3" s="379"/>
      <c r="D3" s="378"/>
      <c r="E3" s="378"/>
      <c r="F3" s="206" t="str">
        <f>ASC(综合信息表!C6)</f>
        <v>建设单位名称:中国电信股份有限公司景德镇分公司</v>
      </c>
      <c r="G3" s="202"/>
      <c r="H3" s="208"/>
      <c r="I3" s="209" t="str">
        <f>ASC(综合信息表!G7)</f>
        <v>表格编号:TXL-3乙</v>
      </c>
      <c r="J3" s="209" t="s">
        <v>21</v>
      </c>
    </row>
    <row r="4" s="196" customFormat="1" ht="18" customHeight="1" spans="1:10">
      <c r="A4" s="176" t="s">
        <v>1</v>
      </c>
      <c r="B4" s="176" t="s">
        <v>171</v>
      </c>
      <c r="C4" s="380" t="s">
        <v>172</v>
      </c>
      <c r="D4" s="176" t="s">
        <v>173</v>
      </c>
      <c r="E4" s="176" t="s">
        <v>174</v>
      </c>
      <c r="F4" s="176" t="s">
        <v>2955</v>
      </c>
      <c r="G4" s="176" t="s">
        <v>175</v>
      </c>
      <c r="H4" s="176"/>
      <c r="I4" s="176" t="s">
        <v>2956</v>
      </c>
      <c r="J4" s="176"/>
    </row>
    <row r="5" s="196" customFormat="1" ht="18" customHeight="1" spans="1:10">
      <c r="A5" s="176"/>
      <c r="B5" s="176"/>
      <c r="C5" s="381"/>
      <c r="D5" s="176"/>
      <c r="E5" s="176"/>
      <c r="F5" s="176"/>
      <c r="G5" s="176" t="s">
        <v>2957</v>
      </c>
      <c r="H5" s="176" t="s">
        <v>2958</v>
      </c>
      <c r="I5" s="176" t="s">
        <v>2957</v>
      </c>
      <c r="J5" s="176" t="s">
        <v>2959</v>
      </c>
    </row>
    <row r="6" s="196" customFormat="1" ht="18" customHeight="1" spans="1:10">
      <c r="A6" s="176" t="s">
        <v>75</v>
      </c>
      <c r="B6" s="176" t="s">
        <v>76</v>
      </c>
      <c r="C6" s="382" t="s">
        <v>77</v>
      </c>
      <c r="D6" s="176" t="s">
        <v>78</v>
      </c>
      <c r="E6" s="176" t="s">
        <v>79</v>
      </c>
      <c r="F6" s="176" t="s">
        <v>80</v>
      </c>
      <c r="G6" s="176" t="s">
        <v>81</v>
      </c>
      <c r="H6" s="176" t="s">
        <v>82</v>
      </c>
      <c r="I6" s="176" t="s">
        <v>83</v>
      </c>
      <c r="J6" s="176" t="s">
        <v>84</v>
      </c>
    </row>
    <row r="7" s="164" customFormat="1" ht="18" hidden="1" customHeight="1" spans="1:10">
      <c r="A7" s="328">
        <f>SUBTOTAL(3,$B7:B$7)</f>
        <v>0</v>
      </c>
      <c r="B7" s="329" t="s">
        <v>2960</v>
      </c>
      <c r="C7" s="329" t="s">
        <v>2961</v>
      </c>
      <c r="D7" s="383" t="s">
        <v>2962</v>
      </c>
      <c r="E7" s="331"/>
      <c r="F7" s="329" t="s">
        <v>2963</v>
      </c>
      <c r="G7" s="329">
        <v>0.2</v>
      </c>
      <c r="H7" s="329">
        <v>517</v>
      </c>
      <c r="I7" s="329">
        <f>E7*G7</f>
        <v>0</v>
      </c>
      <c r="J7" s="329">
        <f>H7*I7</f>
        <v>0</v>
      </c>
    </row>
    <row r="8" s="164" customFormat="1" ht="18" hidden="1" customHeight="1" spans="1:10">
      <c r="A8" s="328">
        <f>SUBTOTAL(3,$B$7:B8)</f>
        <v>0</v>
      </c>
      <c r="B8" s="329" t="s">
        <v>186</v>
      </c>
      <c r="C8" s="329" t="s">
        <v>187</v>
      </c>
      <c r="D8" s="383" t="s">
        <v>2962</v>
      </c>
      <c r="E8" s="331">
        <f>'表三 甲'!E10</f>
        <v>0</v>
      </c>
      <c r="F8" s="329" t="s">
        <v>2964</v>
      </c>
      <c r="G8" s="329">
        <v>0.02</v>
      </c>
      <c r="H8" s="329">
        <v>0</v>
      </c>
      <c r="I8" s="329">
        <f t="shared" ref="I8:I71" si="0">E8*G8</f>
        <v>0</v>
      </c>
      <c r="J8" s="329">
        <f t="shared" ref="J8:J71" si="1">H8*I8</f>
        <v>0</v>
      </c>
    </row>
    <row r="9" s="164" customFormat="1" ht="18" hidden="1" customHeight="1" spans="1:10">
      <c r="A9" s="328">
        <f>SUBTOTAL(3,$B$7:B9)</f>
        <v>0</v>
      </c>
      <c r="B9" s="329" t="s">
        <v>186</v>
      </c>
      <c r="C9" s="329" t="s">
        <v>187</v>
      </c>
      <c r="D9" s="383" t="s">
        <v>2962</v>
      </c>
      <c r="E9" s="331">
        <f>E8</f>
        <v>0</v>
      </c>
      <c r="F9" s="329" t="s">
        <v>2965</v>
      </c>
      <c r="G9" s="329">
        <v>0.02</v>
      </c>
      <c r="H9" s="329">
        <v>0</v>
      </c>
      <c r="I9" s="329">
        <f t="shared" si="0"/>
        <v>0</v>
      </c>
      <c r="J9" s="329">
        <f t="shared" si="1"/>
        <v>0</v>
      </c>
    </row>
    <row r="10" s="164" customFormat="1" ht="18" hidden="1" customHeight="1" spans="1:10">
      <c r="A10" s="328">
        <f>SUBTOTAL(3,$B$7:B10)</f>
        <v>0</v>
      </c>
      <c r="B10" s="329" t="s">
        <v>197</v>
      </c>
      <c r="C10" s="329" t="s">
        <v>198</v>
      </c>
      <c r="D10" s="383" t="s">
        <v>2962</v>
      </c>
      <c r="E10" s="331">
        <f>'表三 甲'!E14</f>
        <v>0</v>
      </c>
      <c r="F10" s="329" t="s">
        <v>2966</v>
      </c>
      <c r="G10" s="329">
        <v>0.85</v>
      </c>
      <c r="H10" s="329">
        <v>372</v>
      </c>
      <c r="I10" s="329">
        <f t="shared" si="0"/>
        <v>0</v>
      </c>
      <c r="J10" s="329">
        <f t="shared" si="1"/>
        <v>0</v>
      </c>
    </row>
    <row r="11" s="164" customFormat="1" ht="18" hidden="1" customHeight="1" spans="1:10">
      <c r="A11" s="328">
        <f>SUBTOTAL(3,$B$7:B11)</f>
        <v>0</v>
      </c>
      <c r="B11" s="329" t="s">
        <v>197</v>
      </c>
      <c r="C11" s="329" t="s">
        <v>198</v>
      </c>
      <c r="D11" s="383" t="s">
        <v>2962</v>
      </c>
      <c r="E11" s="331">
        <f>E10</f>
        <v>0</v>
      </c>
      <c r="F11" s="329" t="s">
        <v>2967</v>
      </c>
      <c r="G11" s="329">
        <v>0.5</v>
      </c>
      <c r="H11" s="329">
        <v>210</v>
      </c>
      <c r="I11" s="329">
        <f t="shared" si="0"/>
        <v>0</v>
      </c>
      <c r="J11" s="329">
        <f t="shared" si="1"/>
        <v>0</v>
      </c>
    </row>
    <row r="12" s="164" customFormat="1" ht="18" hidden="1" customHeight="1" spans="1:10">
      <c r="A12" s="328">
        <f>SUBTOTAL(3,$B$7:B12)</f>
        <v>0</v>
      </c>
      <c r="B12" s="329" t="s">
        <v>200</v>
      </c>
      <c r="C12" s="329" t="s">
        <v>201</v>
      </c>
      <c r="D12" s="383" t="s">
        <v>2962</v>
      </c>
      <c r="E12" s="331">
        <f>'表三 甲'!E15</f>
        <v>0</v>
      </c>
      <c r="F12" s="329" t="s">
        <v>2966</v>
      </c>
      <c r="G12" s="329">
        <v>0.1</v>
      </c>
      <c r="H12" s="329">
        <v>372</v>
      </c>
      <c r="I12" s="329">
        <f t="shared" si="0"/>
        <v>0</v>
      </c>
      <c r="J12" s="329">
        <f t="shared" si="1"/>
        <v>0</v>
      </c>
    </row>
    <row r="13" s="164" customFormat="1" ht="18" hidden="1" customHeight="1" spans="1:10">
      <c r="A13" s="328">
        <f>SUBTOTAL(3,$B$7:B13)</f>
        <v>0</v>
      </c>
      <c r="B13" s="329" t="s">
        <v>202</v>
      </c>
      <c r="C13" s="329" t="s">
        <v>203</v>
      </c>
      <c r="D13" s="383" t="s">
        <v>2962</v>
      </c>
      <c r="E13" s="331">
        <f>'表三 甲'!E16</f>
        <v>0</v>
      </c>
      <c r="F13" s="329" t="s">
        <v>2966</v>
      </c>
      <c r="G13" s="329">
        <v>0.35</v>
      </c>
      <c r="H13" s="329">
        <v>372</v>
      </c>
      <c r="I13" s="329">
        <f t="shared" si="0"/>
        <v>0</v>
      </c>
      <c r="J13" s="329">
        <f t="shared" si="1"/>
        <v>0</v>
      </c>
    </row>
    <row r="14" s="164" customFormat="1" ht="18" hidden="1" customHeight="1" spans="1:10">
      <c r="A14" s="328">
        <f>SUBTOTAL(3,$B$7:B14)</f>
        <v>0</v>
      </c>
      <c r="B14" s="329" t="s">
        <v>202</v>
      </c>
      <c r="C14" s="329" t="s">
        <v>203</v>
      </c>
      <c r="D14" s="383" t="s">
        <v>2962</v>
      </c>
      <c r="E14" s="331">
        <f>E13</f>
        <v>0</v>
      </c>
      <c r="F14" s="329" t="s">
        <v>2967</v>
      </c>
      <c r="G14" s="329">
        <v>0.5</v>
      </c>
      <c r="H14" s="329">
        <v>210</v>
      </c>
      <c r="I14" s="329">
        <f t="shared" si="0"/>
        <v>0</v>
      </c>
      <c r="J14" s="329">
        <f t="shared" si="1"/>
        <v>0</v>
      </c>
    </row>
    <row r="15" s="164" customFormat="1" ht="18" hidden="1" customHeight="1" spans="1:10">
      <c r="A15" s="328">
        <f>SUBTOTAL(3,$B$7:B15)</f>
        <v>0</v>
      </c>
      <c r="B15" s="329" t="s">
        <v>204</v>
      </c>
      <c r="C15" s="329" t="s">
        <v>205</v>
      </c>
      <c r="D15" s="383" t="s">
        <v>2962</v>
      </c>
      <c r="E15" s="331">
        <f>'表三 甲'!E17</f>
        <v>0</v>
      </c>
      <c r="F15" s="329" t="s">
        <v>2966</v>
      </c>
      <c r="G15" s="329">
        <v>0.04</v>
      </c>
      <c r="H15" s="329">
        <v>372</v>
      </c>
      <c r="I15" s="329">
        <f t="shared" si="0"/>
        <v>0</v>
      </c>
      <c r="J15" s="329">
        <f t="shared" si="1"/>
        <v>0</v>
      </c>
    </row>
    <row r="16" s="194" customFormat="1" ht="24" hidden="1" spans="1:10">
      <c r="A16" s="384">
        <f>SUBTOTAL(3,$B$7:B16)</f>
        <v>0</v>
      </c>
      <c r="B16" s="384" t="s">
        <v>206</v>
      </c>
      <c r="C16" s="384" t="s">
        <v>207</v>
      </c>
      <c r="D16" s="385" t="s">
        <v>2962</v>
      </c>
      <c r="E16" s="386">
        <f>'表三 甲'!E18</f>
        <v>0</v>
      </c>
      <c r="F16" s="384" t="s">
        <v>2966</v>
      </c>
      <c r="G16" s="384">
        <v>0.2</v>
      </c>
      <c r="H16" s="384">
        <v>372</v>
      </c>
      <c r="I16" s="384">
        <f t="shared" si="0"/>
        <v>0</v>
      </c>
      <c r="J16" s="384">
        <f t="shared" si="1"/>
        <v>0</v>
      </c>
    </row>
    <row r="17" s="194" customFormat="1" ht="24" hidden="1" spans="1:10">
      <c r="A17" s="384">
        <f>SUBTOTAL(3,$B$7:B17)</f>
        <v>0</v>
      </c>
      <c r="B17" s="384" t="s">
        <v>208</v>
      </c>
      <c r="C17" s="384" t="s">
        <v>209</v>
      </c>
      <c r="D17" s="385" t="s">
        <v>2962</v>
      </c>
      <c r="E17" s="386">
        <f>'表三 甲'!E19</f>
        <v>0</v>
      </c>
      <c r="F17" s="384" t="s">
        <v>2966</v>
      </c>
      <c r="G17" s="384">
        <v>0.02</v>
      </c>
      <c r="H17" s="384">
        <v>372</v>
      </c>
      <c r="I17" s="384">
        <f t="shared" si="0"/>
        <v>0</v>
      </c>
      <c r="J17" s="384">
        <f t="shared" si="1"/>
        <v>0</v>
      </c>
    </row>
    <row r="18" s="200" customFormat="1" hidden="1" spans="1:10">
      <c r="A18" s="328">
        <f>SUBTOTAL(3,$B$7:B18)</f>
        <v>0</v>
      </c>
      <c r="B18" s="329" t="s">
        <v>216</v>
      </c>
      <c r="C18" s="329" t="s">
        <v>217</v>
      </c>
      <c r="D18" s="383" t="s">
        <v>2962</v>
      </c>
      <c r="E18" s="331">
        <f>'表三 甲'!E23</f>
        <v>0</v>
      </c>
      <c r="F18" s="329" t="s">
        <v>2968</v>
      </c>
      <c r="G18" s="329">
        <v>0.4</v>
      </c>
      <c r="H18" s="329">
        <v>768</v>
      </c>
      <c r="I18" s="329">
        <f t="shared" si="0"/>
        <v>0</v>
      </c>
      <c r="J18" s="329">
        <f t="shared" si="1"/>
        <v>0</v>
      </c>
    </row>
    <row r="19" s="200" customFormat="1" hidden="1" spans="1:10">
      <c r="A19" s="328">
        <f>SUBTOTAL(3,$B$7:B19)</f>
        <v>0</v>
      </c>
      <c r="B19" s="329" t="s">
        <v>216</v>
      </c>
      <c r="C19" s="329" t="s">
        <v>217</v>
      </c>
      <c r="D19" s="383" t="s">
        <v>2962</v>
      </c>
      <c r="E19" s="331">
        <f>E18</f>
        <v>0</v>
      </c>
      <c r="F19" s="329" t="s">
        <v>2969</v>
      </c>
      <c r="G19" s="329">
        <v>0.3</v>
      </c>
      <c r="H19" s="329">
        <v>743</v>
      </c>
      <c r="I19" s="329">
        <f t="shared" si="0"/>
        <v>0</v>
      </c>
      <c r="J19" s="329">
        <f t="shared" si="1"/>
        <v>0</v>
      </c>
    </row>
    <row r="20" s="200" customFormat="1" hidden="1" spans="1:10">
      <c r="A20" s="328">
        <f>SUBTOTAL(3,$B$7:B20)</f>
        <v>0</v>
      </c>
      <c r="B20" s="329" t="s">
        <v>216</v>
      </c>
      <c r="C20" s="329" t="s">
        <v>217</v>
      </c>
      <c r="D20" s="383" t="s">
        <v>2962</v>
      </c>
      <c r="E20" s="331">
        <f>E19</f>
        <v>0</v>
      </c>
      <c r="F20" s="329" t="s">
        <v>2967</v>
      </c>
      <c r="G20" s="329">
        <v>0.5</v>
      </c>
      <c r="H20" s="329">
        <v>210</v>
      </c>
      <c r="I20" s="329">
        <f t="shared" si="0"/>
        <v>0</v>
      </c>
      <c r="J20" s="329">
        <f t="shared" si="1"/>
        <v>0</v>
      </c>
    </row>
    <row r="21" s="200" customFormat="1" hidden="1" spans="1:10">
      <c r="A21" s="328">
        <f>SUBTOTAL(3,$B$7:B21)</f>
        <v>0</v>
      </c>
      <c r="B21" s="329" t="s">
        <v>218</v>
      </c>
      <c r="C21" s="329" t="s">
        <v>219</v>
      </c>
      <c r="D21" s="383" t="s">
        <v>2962</v>
      </c>
      <c r="E21" s="331">
        <f>'表三 甲'!E24</f>
        <v>0</v>
      </c>
      <c r="F21" s="329" t="s">
        <v>2969</v>
      </c>
      <c r="G21" s="329">
        <v>0.03</v>
      </c>
      <c r="H21" s="329">
        <v>743</v>
      </c>
      <c r="I21" s="329">
        <f t="shared" si="0"/>
        <v>0</v>
      </c>
      <c r="J21" s="329">
        <f t="shared" si="1"/>
        <v>0</v>
      </c>
    </row>
    <row r="22" s="200" customFormat="1" hidden="1" spans="1:10">
      <c r="A22" s="328">
        <f>SUBTOTAL(3,$B$7:B22)</f>
        <v>0</v>
      </c>
      <c r="B22" s="329" t="s">
        <v>218</v>
      </c>
      <c r="C22" s="329" t="s">
        <v>219</v>
      </c>
      <c r="D22" s="383" t="s">
        <v>2962</v>
      </c>
      <c r="E22" s="331">
        <f>E21</f>
        <v>0</v>
      </c>
      <c r="F22" s="329" t="s">
        <v>2968</v>
      </c>
      <c r="G22" s="329">
        <v>0.04</v>
      </c>
      <c r="H22" s="329">
        <v>768</v>
      </c>
      <c r="I22" s="329">
        <f t="shared" si="0"/>
        <v>0</v>
      </c>
      <c r="J22" s="329">
        <f t="shared" si="1"/>
        <v>0</v>
      </c>
    </row>
    <row r="23" s="200" customFormat="1" hidden="1" spans="1:10">
      <c r="A23" s="328">
        <f>SUBTOTAL(3,$B$7:B23)</f>
        <v>0</v>
      </c>
      <c r="B23" s="329" t="s">
        <v>220</v>
      </c>
      <c r="C23" s="329" t="s">
        <v>221</v>
      </c>
      <c r="D23" s="383" t="s">
        <v>2962</v>
      </c>
      <c r="E23" s="331">
        <f>'表三 甲'!E25</f>
        <v>0</v>
      </c>
      <c r="F23" s="329" t="s">
        <v>2969</v>
      </c>
      <c r="G23" s="329">
        <v>0.24</v>
      </c>
      <c r="H23" s="329">
        <v>743</v>
      </c>
      <c r="I23" s="329">
        <f t="shared" si="0"/>
        <v>0</v>
      </c>
      <c r="J23" s="329">
        <f t="shared" si="1"/>
        <v>0</v>
      </c>
    </row>
    <row r="24" s="164" customFormat="1" ht="18" hidden="1" customHeight="1" spans="1:10">
      <c r="A24" s="328">
        <f>SUBTOTAL(3,$B$7:B24)</f>
        <v>0</v>
      </c>
      <c r="B24" s="329" t="s">
        <v>220</v>
      </c>
      <c r="C24" s="329" t="s">
        <v>221</v>
      </c>
      <c r="D24" s="383" t="s">
        <v>2962</v>
      </c>
      <c r="E24" s="331">
        <f>E23</f>
        <v>0</v>
      </c>
      <c r="F24" s="329" t="s">
        <v>2967</v>
      </c>
      <c r="G24" s="329">
        <v>0.5</v>
      </c>
      <c r="H24" s="329">
        <v>210</v>
      </c>
      <c r="I24" s="329">
        <f t="shared" si="0"/>
        <v>0</v>
      </c>
      <c r="J24" s="329">
        <f t="shared" si="1"/>
        <v>0</v>
      </c>
    </row>
    <row r="25" s="164" customFormat="1" ht="18" hidden="1" customHeight="1" spans="1:10">
      <c r="A25" s="328">
        <f>SUBTOTAL(3,$B$7:B25)</f>
        <v>0</v>
      </c>
      <c r="B25" s="329" t="s">
        <v>220</v>
      </c>
      <c r="C25" s="329" t="s">
        <v>221</v>
      </c>
      <c r="D25" s="383" t="s">
        <v>2962</v>
      </c>
      <c r="E25" s="331">
        <f>E23</f>
        <v>0</v>
      </c>
      <c r="F25" s="329" t="s">
        <v>2968</v>
      </c>
      <c r="G25" s="329">
        <v>0.11</v>
      </c>
      <c r="H25" s="329">
        <v>768</v>
      </c>
      <c r="I25" s="329">
        <f t="shared" si="0"/>
        <v>0</v>
      </c>
      <c r="J25" s="329">
        <f t="shared" si="1"/>
        <v>0</v>
      </c>
    </row>
    <row r="26" s="164" customFormat="1" ht="18" hidden="1" customHeight="1" spans="1:10">
      <c r="A26" s="328">
        <f>SUBTOTAL(3,$B$7:B26)</f>
        <v>0</v>
      </c>
      <c r="B26" s="329" t="s">
        <v>222</v>
      </c>
      <c r="C26" s="329" t="s">
        <v>223</v>
      </c>
      <c r="D26" s="383" t="s">
        <v>2962</v>
      </c>
      <c r="E26" s="331">
        <f>'表三 甲'!E26</f>
        <v>0</v>
      </c>
      <c r="F26" s="329" t="s">
        <v>2968</v>
      </c>
      <c r="G26" s="329">
        <v>0.01</v>
      </c>
      <c r="H26" s="329">
        <v>768</v>
      </c>
      <c r="I26" s="329">
        <f t="shared" si="0"/>
        <v>0</v>
      </c>
      <c r="J26" s="329">
        <f t="shared" si="1"/>
        <v>0</v>
      </c>
    </row>
    <row r="27" s="164" customFormat="1" ht="18" hidden="1" customHeight="1" spans="1:10">
      <c r="A27" s="328">
        <f>SUBTOTAL(3,$B$7:B27)</f>
        <v>0</v>
      </c>
      <c r="B27" s="329" t="s">
        <v>222</v>
      </c>
      <c r="C27" s="329" t="s">
        <v>223</v>
      </c>
      <c r="D27" s="383" t="s">
        <v>2962</v>
      </c>
      <c r="E27" s="331">
        <f>'表三 甲'!E26</f>
        <v>0</v>
      </c>
      <c r="F27" s="329" t="s">
        <v>2969</v>
      </c>
      <c r="G27" s="329">
        <v>0.02</v>
      </c>
      <c r="H27" s="329">
        <v>743</v>
      </c>
      <c r="I27" s="329">
        <f t="shared" si="0"/>
        <v>0</v>
      </c>
      <c r="J27" s="329">
        <f t="shared" si="1"/>
        <v>0</v>
      </c>
    </row>
    <row r="28" s="164" customFormat="1" ht="18" hidden="1" customHeight="1" spans="1:10">
      <c r="A28" s="328">
        <f>SUBTOTAL(3,$B$7:B28)</f>
        <v>0</v>
      </c>
      <c r="B28" s="329" t="s">
        <v>224</v>
      </c>
      <c r="C28" s="329" t="s">
        <v>225</v>
      </c>
      <c r="D28" s="383" t="s">
        <v>2962</v>
      </c>
      <c r="E28" s="331">
        <f>'表三 甲'!E27</f>
        <v>0</v>
      </c>
      <c r="F28" s="329" t="s">
        <v>2969</v>
      </c>
      <c r="G28" s="329">
        <v>0.21</v>
      </c>
      <c r="H28" s="329">
        <v>743</v>
      </c>
      <c r="I28" s="329">
        <f t="shared" si="0"/>
        <v>0</v>
      </c>
      <c r="J28" s="329">
        <f t="shared" si="1"/>
        <v>0</v>
      </c>
    </row>
    <row r="29" s="164" customFormat="1" ht="18" hidden="1" customHeight="1" spans="1:10">
      <c r="A29" s="328">
        <f>SUBTOTAL(3,$B$7:B29)</f>
        <v>0</v>
      </c>
      <c r="B29" s="329" t="s">
        <v>226</v>
      </c>
      <c r="C29" s="329" t="s">
        <v>227</v>
      </c>
      <c r="D29" s="383" t="s">
        <v>2962</v>
      </c>
      <c r="E29" s="331">
        <f>'表三 甲'!E28</f>
        <v>0</v>
      </c>
      <c r="F29" s="329" t="s">
        <v>2969</v>
      </c>
      <c r="G29" s="329">
        <v>0.02</v>
      </c>
      <c r="H29" s="329">
        <v>743</v>
      </c>
      <c r="I29" s="329">
        <f t="shared" si="0"/>
        <v>0</v>
      </c>
      <c r="J29" s="329">
        <f t="shared" si="1"/>
        <v>0</v>
      </c>
    </row>
    <row r="30" s="164" customFormat="1" ht="18" hidden="1" customHeight="1" spans="1:10">
      <c r="A30" s="328">
        <f>SUBTOTAL(3,$B$7:B30)</f>
        <v>0</v>
      </c>
      <c r="B30" s="329" t="s">
        <v>237</v>
      </c>
      <c r="C30" s="329" t="s">
        <v>238</v>
      </c>
      <c r="D30" s="383" t="s">
        <v>2962</v>
      </c>
      <c r="E30" s="331">
        <f>'表三 甲'!E33</f>
        <v>0</v>
      </c>
      <c r="F30" s="329" t="s">
        <v>2966</v>
      </c>
      <c r="G30" s="329">
        <v>3</v>
      </c>
      <c r="H30" s="329">
        <v>372</v>
      </c>
      <c r="I30" s="329">
        <f t="shared" si="0"/>
        <v>0</v>
      </c>
      <c r="J30" s="329">
        <f t="shared" si="1"/>
        <v>0</v>
      </c>
    </row>
    <row r="31" s="164" customFormat="1" ht="18" hidden="1" customHeight="1" spans="1:10">
      <c r="A31" s="328">
        <f>SUBTOTAL(3,$B$7:B31)</f>
        <v>0</v>
      </c>
      <c r="B31" s="329" t="s">
        <v>239</v>
      </c>
      <c r="C31" s="329" t="s">
        <v>240</v>
      </c>
      <c r="D31" s="383" t="s">
        <v>2962</v>
      </c>
      <c r="E31" s="331">
        <f>'表三 甲'!E34</f>
        <v>0</v>
      </c>
      <c r="F31" s="329" t="s">
        <v>2966</v>
      </c>
      <c r="G31" s="329">
        <v>10</v>
      </c>
      <c r="H31" s="329">
        <v>372</v>
      </c>
      <c r="I31" s="329">
        <f t="shared" si="0"/>
        <v>0</v>
      </c>
      <c r="J31" s="329">
        <f t="shared" si="1"/>
        <v>0</v>
      </c>
    </row>
    <row r="32" s="196" customFormat="1" ht="18" hidden="1" customHeight="1" spans="1:10">
      <c r="A32" s="384">
        <f>SUBTOTAL(3,$B$7:B32)</f>
        <v>0</v>
      </c>
      <c r="B32" s="384" t="s">
        <v>241</v>
      </c>
      <c r="C32" s="384" t="s">
        <v>242</v>
      </c>
      <c r="D32" s="385" t="s">
        <v>2962</v>
      </c>
      <c r="E32" s="386">
        <f>'表三 甲'!E35</f>
        <v>0</v>
      </c>
      <c r="F32" s="384" t="s">
        <v>2970</v>
      </c>
      <c r="G32" s="384">
        <v>0.75</v>
      </c>
      <c r="H32" s="384">
        <v>117</v>
      </c>
      <c r="I32" s="384">
        <f t="shared" si="0"/>
        <v>0</v>
      </c>
      <c r="J32" s="384">
        <f t="shared" si="1"/>
        <v>0</v>
      </c>
    </row>
    <row r="33" s="164" customFormat="1" ht="18" hidden="1" customHeight="1" spans="1:10">
      <c r="A33" s="328">
        <f>SUBTOTAL(3,$B$7:B33)</f>
        <v>0</v>
      </c>
      <c r="B33" s="329" t="s">
        <v>243</v>
      </c>
      <c r="C33" s="329" t="s">
        <v>244</v>
      </c>
      <c r="D33" s="383" t="s">
        <v>2962</v>
      </c>
      <c r="E33" s="331">
        <f>'表三 甲'!E36</f>
        <v>0</v>
      </c>
      <c r="F33" s="329" t="s">
        <v>2970</v>
      </c>
      <c r="G33" s="329">
        <v>0.75</v>
      </c>
      <c r="H33" s="329">
        <v>117</v>
      </c>
      <c r="I33" s="329">
        <f t="shared" si="0"/>
        <v>0</v>
      </c>
      <c r="J33" s="329">
        <f t="shared" si="1"/>
        <v>0</v>
      </c>
    </row>
    <row r="34" s="164" customFormat="1" ht="18" hidden="1" customHeight="1" spans="1:10">
      <c r="A34" s="328">
        <f>SUBTOTAL(3,$B$7:B34)</f>
        <v>0</v>
      </c>
      <c r="B34" s="329" t="s">
        <v>245</v>
      </c>
      <c r="C34" s="329" t="s">
        <v>246</v>
      </c>
      <c r="D34" s="383" t="s">
        <v>2962</v>
      </c>
      <c r="E34" s="331">
        <f>'表三 甲'!E37</f>
        <v>0</v>
      </c>
      <c r="F34" s="329" t="s">
        <v>2970</v>
      </c>
      <c r="G34" s="329">
        <v>0.75</v>
      </c>
      <c r="H34" s="329">
        <v>117</v>
      </c>
      <c r="I34" s="329">
        <f t="shared" si="0"/>
        <v>0</v>
      </c>
      <c r="J34" s="329">
        <f t="shared" si="1"/>
        <v>0</v>
      </c>
    </row>
    <row r="35" s="164" customFormat="1" ht="18" hidden="1" customHeight="1" spans="1:10">
      <c r="A35" s="328">
        <f>SUBTOTAL(3,$B$7:B35)</f>
        <v>0</v>
      </c>
      <c r="B35" s="329" t="s">
        <v>249</v>
      </c>
      <c r="C35" s="329" t="s">
        <v>250</v>
      </c>
      <c r="D35" s="383" t="s">
        <v>2962</v>
      </c>
      <c r="E35" s="331">
        <f>'表三 甲'!E39</f>
        <v>0</v>
      </c>
      <c r="F35" s="329" t="s">
        <v>2966</v>
      </c>
      <c r="G35" s="329">
        <v>3</v>
      </c>
      <c r="H35" s="329">
        <v>372</v>
      </c>
      <c r="I35" s="329">
        <f t="shared" si="0"/>
        <v>0</v>
      </c>
      <c r="J35" s="329">
        <f t="shared" si="1"/>
        <v>0</v>
      </c>
    </row>
    <row r="36" s="164" customFormat="1" ht="18" hidden="1" customHeight="1" spans="1:10">
      <c r="A36" s="328">
        <f>SUBTOTAL(3,$B$7:B36)</f>
        <v>0</v>
      </c>
      <c r="B36" s="329" t="s">
        <v>251</v>
      </c>
      <c r="C36" s="329" t="s">
        <v>252</v>
      </c>
      <c r="D36" s="383" t="s">
        <v>2962</v>
      </c>
      <c r="E36" s="331">
        <f>'表三 甲'!E40</f>
        <v>0</v>
      </c>
      <c r="F36" s="329" t="s">
        <v>2966</v>
      </c>
      <c r="G36" s="329">
        <v>10</v>
      </c>
      <c r="H36" s="329">
        <v>372</v>
      </c>
      <c r="I36" s="329">
        <f t="shared" si="0"/>
        <v>0</v>
      </c>
      <c r="J36" s="329">
        <f t="shared" si="1"/>
        <v>0</v>
      </c>
    </row>
    <row r="37" s="164" customFormat="1" ht="18" hidden="1" customHeight="1" spans="1:10">
      <c r="A37" s="328">
        <f>SUBTOTAL(3,$B$7:B37)</f>
        <v>0</v>
      </c>
      <c r="B37" s="329" t="s">
        <v>312</v>
      </c>
      <c r="C37" s="329" t="s">
        <v>313</v>
      </c>
      <c r="D37" s="383" t="s">
        <v>2962</v>
      </c>
      <c r="E37" s="331">
        <f>'表三 甲'!E69</f>
        <v>0</v>
      </c>
      <c r="F37" s="329" t="s">
        <v>2971</v>
      </c>
      <c r="G37" s="329">
        <v>0.1</v>
      </c>
      <c r="H37" s="329">
        <v>372</v>
      </c>
      <c r="I37" s="329">
        <f t="shared" si="0"/>
        <v>0</v>
      </c>
      <c r="J37" s="329">
        <f t="shared" si="1"/>
        <v>0</v>
      </c>
    </row>
    <row r="38" s="164" customFormat="1" ht="18" hidden="1" customHeight="1" spans="1:10">
      <c r="A38" s="328">
        <f>SUBTOTAL(3,$B$7:B38)</f>
        <v>0</v>
      </c>
      <c r="B38" s="329" t="s">
        <v>312</v>
      </c>
      <c r="C38" s="329" t="s">
        <v>313</v>
      </c>
      <c r="D38" s="383" t="s">
        <v>2962</v>
      </c>
      <c r="E38" s="331">
        <f>E37</f>
        <v>0</v>
      </c>
      <c r="F38" s="329" t="s">
        <v>2972</v>
      </c>
      <c r="G38" s="329">
        <v>0.1</v>
      </c>
      <c r="H38" s="329">
        <v>516</v>
      </c>
      <c r="I38" s="329">
        <f t="shared" si="0"/>
        <v>0</v>
      </c>
      <c r="J38" s="329">
        <f t="shared" si="1"/>
        <v>0</v>
      </c>
    </row>
    <row r="39" s="164" customFormat="1" ht="18" hidden="1" customHeight="1" spans="1:10">
      <c r="A39" s="328">
        <f>SUBTOTAL(3,$B$7:B39)</f>
        <v>0</v>
      </c>
      <c r="B39" s="329" t="s">
        <v>411</v>
      </c>
      <c r="C39" s="329" t="s">
        <v>412</v>
      </c>
      <c r="D39" s="383" t="s">
        <v>2962</v>
      </c>
      <c r="E39" s="331">
        <f>'表三 甲'!E118</f>
        <v>0</v>
      </c>
      <c r="F39" s="329" t="s">
        <v>2973</v>
      </c>
      <c r="G39" s="329">
        <v>0.08</v>
      </c>
      <c r="H39" s="329">
        <v>1007</v>
      </c>
      <c r="I39" s="329">
        <f t="shared" si="0"/>
        <v>0</v>
      </c>
      <c r="J39" s="329">
        <f t="shared" si="1"/>
        <v>0</v>
      </c>
    </row>
    <row r="40" s="164" customFormat="1" ht="18" hidden="1" customHeight="1" spans="1:10">
      <c r="A40" s="328">
        <f>SUBTOTAL(3,$B$7:B40)</f>
        <v>0</v>
      </c>
      <c r="B40" s="329" t="s">
        <v>411</v>
      </c>
      <c r="C40" s="329" t="s">
        <v>412</v>
      </c>
      <c r="D40" s="383" t="s">
        <v>2962</v>
      </c>
      <c r="E40" s="331">
        <f>E39</f>
        <v>0</v>
      </c>
      <c r="F40" s="329" t="s">
        <v>2971</v>
      </c>
      <c r="G40" s="329">
        <v>0.08</v>
      </c>
      <c r="H40" s="329">
        <v>372</v>
      </c>
      <c r="I40" s="329">
        <f t="shared" si="0"/>
        <v>0</v>
      </c>
      <c r="J40" s="329">
        <f t="shared" si="1"/>
        <v>0</v>
      </c>
    </row>
    <row r="41" s="164" customFormat="1" ht="18" hidden="1" customHeight="1" spans="1:10">
      <c r="A41" s="328">
        <f>SUBTOTAL(3,$B$7:B41)</f>
        <v>0</v>
      </c>
      <c r="B41" s="329" t="s">
        <v>414</v>
      </c>
      <c r="C41" s="329" t="s">
        <v>415</v>
      </c>
      <c r="D41" s="383" t="s">
        <v>2962</v>
      </c>
      <c r="E41" s="331">
        <f>'表三 甲'!E119</f>
        <v>0</v>
      </c>
      <c r="F41" s="329" t="s">
        <v>2971</v>
      </c>
      <c r="G41" s="329">
        <v>0.12</v>
      </c>
      <c r="H41" s="329">
        <v>372</v>
      </c>
      <c r="I41" s="329">
        <f t="shared" si="0"/>
        <v>0</v>
      </c>
      <c r="J41" s="329">
        <f t="shared" si="1"/>
        <v>0</v>
      </c>
    </row>
    <row r="42" s="164" customFormat="1" ht="18" hidden="1" customHeight="1" spans="1:10">
      <c r="A42" s="328">
        <f>SUBTOTAL(3,$B$7:B42)</f>
        <v>0</v>
      </c>
      <c r="B42" s="329" t="s">
        <v>414</v>
      </c>
      <c r="C42" s="329" t="s">
        <v>415</v>
      </c>
      <c r="D42" s="383" t="s">
        <v>2962</v>
      </c>
      <c r="E42" s="331">
        <f>E41</f>
        <v>0</v>
      </c>
      <c r="F42" s="329" t="s">
        <v>2974</v>
      </c>
      <c r="G42" s="329">
        <v>0.12</v>
      </c>
      <c r="H42" s="329">
        <v>368</v>
      </c>
      <c r="I42" s="329">
        <f t="shared" si="0"/>
        <v>0</v>
      </c>
      <c r="J42" s="329">
        <f t="shared" si="1"/>
        <v>0</v>
      </c>
    </row>
    <row r="43" s="164" customFormat="1" ht="18" hidden="1" customHeight="1" spans="1:10">
      <c r="A43" s="328">
        <f>SUBTOTAL(3,$B$7:B43)</f>
        <v>0</v>
      </c>
      <c r="B43" s="329" t="s">
        <v>416</v>
      </c>
      <c r="C43" s="329" t="s">
        <v>417</v>
      </c>
      <c r="D43" s="383" t="s">
        <v>2962</v>
      </c>
      <c r="E43" s="331">
        <f>'表三 甲'!E120</f>
        <v>0</v>
      </c>
      <c r="F43" s="329" t="s">
        <v>2975</v>
      </c>
      <c r="G43" s="329">
        <v>1</v>
      </c>
      <c r="H43" s="329">
        <v>636</v>
      </c>
      <c r="I43" s="329">
        <f t="shared" si="0"/>
        <v>0</v>
      </c>
      <c r="J43" s="329">
        <f t="shared" si="1"/>
        <v>0</v>
      </c>
    </row>
    <row r="44" s="164" customFormat="1" ht="18" hidden="1" customHeight="1" spans="1:10">
      <c r="A44" s="328">
        <f>SUBTOTAL(3,$B$7:B44)</f>
        <v>0</v>
      </c>
      <c r="B44" s="329" t="s">
        <v>416</v>
      </c>
      <c r="C44" s="329" t="s">
        <v>417</v>
      </c>
      <c r="D44" s="383" t="s">
        <v>2962</v>
      </c>
      <c r="E44" s="331">
        <f>E43</f>
        <v>0</v>
      </c>
      <c r="F44" s="329" t="s">
        <v>2976</v>
      </c>
      <c r="G44" s="329">
        <v>1</v>
      </c>
      <c r="H44" s="329">
        <v>456</v>
      </c>
      <c r="I44" s="329">
        <f t="shared" si="0"/>
        <v>0</v>
      </c>
      <c r="J44" s="329">
        <f t="shared" si="1"/>
        <v>0</v>
      </c>
    </row>
    <row r="45" s="164" customFormat="1" ht="18" hidden="1" customHeight="1" spans="1:10">
      <c r="A45" s="328">
        <f>SUBTOTAL(3,$B$7:B45)</f>
        <v>0</v>
      </c>
      <c r="B45" s="329" t="s">
        <v>416</v>
      </c>
      <c r="C45" s="329" t="s">
        <v>417</v>
      </c>
      <c r="D45" s="383" t="s">
        <v>2962</v>
      </c>
      <c r="E45" s="331">
        <f>E43</f>
        <v>0</v>
      </c>
      <c r="F45" s="329" t="s">
        <v>2977</v>
      </c>
      <c r="G45" s="329">
        <v>1.07</v>
      </c>
      <c r="H45" s="329">
        <v>0</v>
      </c>
      <c r="I45" s="329">
        <f t="shared" si="0"/>
        <v>0</v>
      </c>
      <c r="J45" s="329">
        <f t="shared" si="1"/>
        <v>0</v>
      </c>
    </row>
    <row r="46" s="164" customFormat="1" ht="18" hidden="1" customHeight="1" spans="1:10">
      <c r="A46" s="328">
        <f>SUBTOTAL(3,$B$7:B46)</f>
        <v>0</v>
      </c>
      <c r="B46" s="329" t="s">
        <v>419</v>
      </c>
      <c r="C46" s="329" t="s">
        <v>420</v>
      </c>
      <c r="D46" s="383" t="s">
        <v>2962</v>
      </c>
      <c r="E46" s="331">
        <f>'表三 甲'!E121</f>
        <v>0</v>
      </c>
      <c r="F46" s="329" t="s">
        <v>2976</v>
      </c>
      <c r="G46" s="329">
        <v>0.2</v>
      </c>
      <c r="H46" s="329">
        <v>456</v>
      </c>
      <c r="I46" s="329">
        <f t="shared" si="0"/>
        <v>0</v>
      </c>
      <c r="J46" s="329">
        <f t="shared" si="1"/>
        <v>0</v>
      </c>
    </row>
    <row r="47" s="200" customFormat="1" ht="18" hidden="1" customHeight="1" spans="1:10">
      <c r="A47" s="328">
        <f>SUBTOTAL(3,$B$7:B47)</f>
        <v>0</v>
      </c>
      <c r="B47" s="329" t="s">
        <v>419</v>
      </c>
      <c r="C47" s="329" t="s">
        <v>420</v>
      </c>
      <c r="D47" s="383" t="s">
        <v>2962</v>
      </c>
      <c r="E47" s="331">
        <f>E46</f>
        <v>0</v>
      </c>
      <c r="F47" s="329" t="s">
        <v>2977</v>
      </c>
      <c r="G47" s="329">
        <v>0.21</v>
      </c>
      <c r="H47" s="329">
        <v>0</v>
      </c>
      <c r="I47" s="329">
        <f t="shared" si="0"/>
        <v>0</v>
      </c>
      <c r="J47" s="329">
        <f t="shared" si="1"/>
        <v>0</v>
      </c>
    </row>
    <row r="48" s="200" customFormat="1" ht="18" hidden="1" customHeight="1" spans="1:10">
      <c r="A48" s="328">
        <f>SUBTOTAL(3,$B$7:B48)</f>
        <v>0</v>
      </c>
      <c r="B48" s="329" t="s">
        <v>419</v>
      </c>
      <c r="C48" s="329" t="s">
        <v>420</v>
      </c>
      <c r="D48" s="383" t="s">
        <v>2962</v>
      </c>
      <c r="E48" s="331">
        <f>E46</f>
        <v>0</v>
      </c>
      <c r="F48" s="329" t="s">
        <v>2975</v>
      </c>
      <c r="G48" s="329">
        <v>0.2</v>
      </c>
      <c r="H48" s="329">
        <v>636</v>
      </c>
      <c r="I48" s="329">
        <f t="shared" si="0"/>
        <v>0</v>
      </c>
      <c r="J48" s="329">
        <f t="shared" si="1"/>
        <v>0</v>
      </c>
    </row>
    <row r="49" s="200" customFormat="1" ht="18" hidden="1" customHeight="1" spans="1:10">
      <c r="A49" s="328">
        <f>SUBTOTAL(3,$B$7:B49)</f>
        <v>0</v>
      </c>
      <c r="B49" s="329" t="s">
        <v>422</v>
      </c>
      <c r="C49" s="329" t="s">
        <v>423</v>
      </c>
      <c r="D49" s="383" t="s">
        <v>2962</v>
      </c>
      <c r="E49" s="331">
        <f>'表三 甲'!E122</f>
        <v>0</v>
      </c>
      <c r="F49" s="329" t="s">
        <v>2976</v>
      </c>
      <c r="G49" s="329">
        <v>1.4</v>
      </c>
      <c r="H49" s="329">
        <v>456</v>
      </c>
      <c r="I49" s="329">
        <f t="shared" si="0"/>
        <v>0</v>
      </c>
      <c r="J49" s="329">
        <f t="shared" si="1"/>
        <v>0</v>
      </c>
    </row>
    <row r="50" s="200" customFormat="1" ht="18" hidden="1" customHeight="1" spans="1:10">
      <c r="A50" s="328">
        <f>SUBTOTAL(3,$B$7:B50)</f>
        <v>0</v>
      </c>
      <c r="B50" s="329" t="s">
        <v>422</v>
      </c>
      <c r="C50" s="329" t="s">
        <v>423</v>
      </c>
      <c r="D50" s="383" t="s">
        <v>2962</v>
      </c>
      <c r="E50" s="331">
        <f>E49</f>
        <v>0</v>
      </c>
      <c r="F50" s="329" t="s">
        <v>2977</v>
      </c>
      <c r="G50" s="329">
        <v>1.5</v>
      </c>
      <c r="H50" s="329">
        <v>0</v>
      </c>
      <c r="I50" s="329">
        <f t="shared" si="0"/>
        <v>0</v>
      </c>
      <c r="J50" s="329">
        <f t="shared" si="1"/>
        <v>0</v>
      </c>
    </row>
    <row r="51" s="200" customFormat="1" ht="18" hidden="1" customHeight="1" spans="1:10">
      <c r="A51" s="328">
        <f>SUBTOTAL(3,$B$7:B51)</f>
        <v>0</v>
      </c>
      <c r="B51" s="329" t="s">
        <v>422</v>
      </c>
      <c r="C51" s="329" t="s">
        <v>423</v>
      </c>
      <c r="D51" s="383" t="s">
        <v>2962</v>
      </c>
      <c r="E51" s="331">
        <f>E49</f>
        <v>0</v>
      </c>
      <c r="F51" s="329" t="s">
        <v>2975</v>
      </c>
      <c r="G51" s="329">
        <v>1.4</v>
      </c>
      <c r="H51" s="329">
        <v>636</v>
      </c>
      <c r="I51" s="329">
        <f t="shared" si="0"/>
        <v>0</v>
      </c>
      <c r="J51" s="329">
        <f t="shared" si="1"/>
        <v>0</v>
      </c>
    </row>
    <row r="52" s="200" customFormat="1" ht="18" hidden="1" customHeight="1" spans="1:10">
      <c r="A52" s="328">
        <f>SUBTOTAL(3,$B$7:B52)</f>
        <v>0</v>
      </c>
      <c r="B52" s="329" t="s">
        <v>424</v>
      </c>
      <c r="C52" s="329" t="s">
        <v>425</v>
      </c>
      <c r="D52" s="383" t="s">
        <v>2962</v>
      </c>
      <c r="E52" s="331">
        <f>'表三 甲'!E123</f>
        <v>0</v>
      </c>
      <c r="F52" s="329" t="s">
        <v>2976</v>
      </c>
      <c r="G52" s="329">
        <v>0.28</v>
      </c>
      <c r="H52" s="329">
        <v>456</v>
      </c>
      <c r="I52" s="329">
        <f t="shared" si="0"/>
        <v>0</v>
      </c>
      <c r="J52" s="329">
        <f t="shared" si="1"/>
        <v>0</v>
      </c>
    </row>
    <row r="53" s="200" customFormat="1" ht="18" hidden="1" customHeight="1" spans="1:10">
      <c r="A53" s="328">
        <f>SUBTOTAL(3,$B$7:B53)</f>
        <v>0</v>
      </c>
      <c r="B53" s="329" t="s">
        <v>424</v>
      </c>
      <c r="C53" s="329" t="s">
        <v>425</v>
      </c>
      <c r="D53" s="383" t="s">
        <v>2962</v>
      </c>
      <c r="E53" s="331">
        <f>E52</f>
        <v>0</v>
      </c>
      <c r="F53" s="329" t="s">
        <v>2977</v>
      </c>
      <c r="G53" s="329">
        <v>0.3</v>
      </c>
      <c r="H53" s="329">
        <v>0</v>
      </c>
      <c r="I53" s="329">
        <f t="shared" si="0"/>
        <v>0</v>
      </c>
      <c r="J53" s="329">
        <f t="shared" si="1"/>
        <v>0</v>
      </c>
    </row>
    <row r="54" s="200" customFormat="1" ht="18" hidden="1" customHeight="1" spans="1:10">
      <c r="A54" s="328">
        <f>SUBTOTAL(3,$B$7:B54)</f>
        <v>0</v>
      </c>
      <c r="B54" s="329" t="s">
        <v>424</v>
      </c>
      <c r="C54" s="329" t="s">
        <v>425</v>
      </c>
      <c r="D54" s="383" t="s">
        <v>2962</v>
      </c>
      <c r="E54" s="331">
        <f>E52</f>
        <v>0</v>
      </c>
      <c r="F54" s="329" t="s">
        <v>2975</v>
      </c>
      <c r="G54" s="329">
        <v>0.28</v>
      </c>
      <c r="H54" s="329">
        <v>636</v>
      </c>
      <c r="I54" s="329">
        <f t="shared" si="0"/>
        <v>0</v>
      </c>
      <c r="J54" s="329">
        <f t="shared" si="1"/>
        <v>0</v>
      </c>
    </row>
    <row r="55" s="200" customFormat="1" ht="18" hidden="1" customHeight="1" spans="1:10">
      <c r="A55" s="328">
        <f>SUBTOTAL(3,$B$7:B55)</f>
        <v>0</v>
      </c>
      <c r="B55" s="329" t="s">
        <v>426</v>
      </c>
      <c r="C55" s="329" t="s">
        <v>427</v>
      </c>
      <c r="D55" s="383" t="s">
        <v>2962</v>
      </c>
      <c r="E55" s="331">
        <f>'表三 甲'!E124</f>
        <v>0</v>
      </c>
      <c r="F55" s="329" t="s">
        <v>2976</v>
      </c>
      <c r="G55" s="329">
        <v>1.96</v>
      </c>
      <c r="H55" s="329">
        <v>456</v>
      </c>
      <c r="I55" s="329">
        <f t="shared" si="0"/>
        <v>0</v>
      </c>
      <c r="J55" s="329">
        <f t="shared" si="1"/>
        <v>0</v>
      </c>
    </row>
    <row r="56" s="200" customFormat="1" ht="18" hidden="1" customHeight="1" spans="1:10">
      <c r="A56" s="328">
        <f>SUBTOTAL(3,$B$7:B56)</f>
        <v>0</v>
      </c>
      <c r="B56" s="329" t="s">
        <v>426</v>
      </c>
      <c r="C56" s="329" t="s">
        <v>427</v>
      </c>
      <c r="D56" s="383" t="s">
        <v>2962</v>
      </c>
      <c r="E56" s="331">
        <f>E55</f>
        <v>0</v>
      </c>
      <c r="F56" s="329" t="s">
        <v>2975</v>
      </c>
      <c r="G56" s="329">
        <v>1.96</v>
      </c>
      <c r="H56" s="329">
        <v>636</v>
      </c>
      <c r="I56" s="329">
        <f t="shared" si="0"/>
        <v>0</v>
      </c>
      <c r="J56" s="329">
        <f t="shared" si="1"/>
        <v>0</v>
      </c>
    </row>
    <row r="57" s="200" customFormat="1" ht="18" hidden="1" customHeight="1" spans="1:10">
      <c r="A57" s="328">
        <f>SUBTOTAL(3,$B$7:B57)</f>
        <v>0</v>
      </c>
      <c r="B57" s="329" t="s">
        <v>426</v>
      </c>
      <c r="C57" s="329" t="s">
        <v>427</v>
      </c>
      <c r="D57" s="383" t="s">
        <v>2962</v>
      </c>
      <c r="E57" s="331">
        <f>E56</f>
        <v>0</v>
      </c>
      <c r="F57" s="329" t="s">
        <v>2977</v>
      </c>
      <c r="G57" s="329">
        <v>2.1</v>
      </c>
      <c r="H57" s="329">
        <v>0</v>
      </c>
      <c r="I57" s="329">
        <f t="shared" si="0"/>
        <v>0</v>
      </c>
      <c r="J57" s="329">
        <f t="shared" si="1"/>
        <v>0</v>
      </c>
    </row>
    <row r="58" s="200" customFormat="1" ht="18" hidden="1" customHeight="1" spans="1:10">
      <c r="A58" s="328">
        <f>SUBTOTAL(3,$B$7:B58)</f>
        <v>0</v>
      </c>
      <c r="B58" s="329" t="s">
        <v>428</v>
      </c>
      <c r="C58" s="329" t="s">
        <v>429</v>
      </c>
      <c r="D58" s="383" t="s">
        <v>2962</v>
      </c>
      <c r="E58" s="331">
        <f>'表三 甲'!E125</f>
        <v>0</v>
      </c>
      <c r="F58" s="329" t="s">
        <v>2978</v>
      </c>
      <c r="G58" s="329">
        <v>0.42</v>
      </c>
      <c r="H58" s="329">
        <v>0</v>
      </c>
      <c r="I58" s="329">
        <f t="shared" si="0"/>
        <v>0</v>
      </c>
      <c r="J58" s="329">
        <f t="shared" si="1"/>
        <v>0</v>
      </c>
    </row>
    <row r="59" s="200" customFormat="1" ht="18" hidden="1" customHeight="1" spans="1:10">
      <c r="A59" s="328">
        <f>SUBTOTAL(3,$B$7:B59)</f>
        <v>0</v>
      </c>
      <c r="B59" s="329" t="s">
        <v>428</v>
      </c>
      <c r="C59" s="329" t="s">
        <v>429</v>
      </c>
      <c r="D59" s="383" t="s">
        <v>2962</v>
      </c>
      <c r="E59" s="331">
        <f>E58</f>
        <v>0</v>
      </c>
      <c r="F59" s="329" t="s">
        <v>2976</v>
      </c>
      <c r="G59" s="329">
        <v>0.39</v>
      </c>
      <c r="H59" s="329">
        <v>456</v>
      </c>
      <c r="I59" s="329">
        <f t="shared" si="0"/>
        <v>0</v>
      </c>
      <c r="J59" s="329">
        <f t="shared" si="1"/>
        <v>0</v>
      </c>
    </row>
    <row r="60" s="200" customFormat="1" ht="18" hidden="1" customHeight="1" spans="1:10">
      <c r="A60" s="328">
        <f>SUBTOTAL(3,$B$7:B60)</f>
        <v>0</v>
      </c>
      <c r="B60" s="329" t="s">
        <v>428</v>
      </c>
      <c r="C60" s="329" t="s">
        <v>429</v>
      </c>
      <c r="D60" s="383" t="s">
        <v>2962</v>
      </c>
      <c r="E60" s="331">
        <f>E58</f>
        <v>0</v>
      </c>
      <c r="F60" s="329" t="s">
        <v>2975</v>
      </c>
      <c r="G60" s="329">
        <v>0.39</v>
      </c>
      <c r="H60" s="329">
        <v>636</v>
      </c>
      <c r="I60" s="329">
        <f t="shared" si="0"/>
        <v>0</v>
      </c>
      <c r="J60" s="329">
        <f t="shared" si="1"/>
        <v>0</v>
      </c>
    </row>
    <row r="61" s="200" customFormat="1" ht="18" hidden="1" customHeight="1" spans="1:10">
      <c r="A61" s="328">
        <f>SUBTOTAL(3,$B$7:B61)</f>
        <v>0</v>
      </c>
      <c r="B61" s="329" t="s">
        <v>430</v>
      </c>
      <c r="C61" s="329" t="s">
        <v>431</v>
      </c>
      <c r="D61" s="383" t="s">
        <v>2962</v>
      </c>
      <c r="E61" s="331">
        <f>'表三 甲'!E126</f>
        <v>0</v>
      </c>
      <c r="F61" s="329" t="s">
        <v>2979</v>
      </c>
      <c r="G61" s="329">
        <v>2.94</v>
      </c>
      <c r="H61" s="329">
        <v>0</v>
      </c>
      <c r="I61" s="329">
        <f t="shared" si="0"/>
        <v>0</v>
      </c>
      <c r="J61" s="329">
        <f t="shared" si="1"/>
        <v>0</v>
      </c>
    </row>
    <row r="62" s="200" customFormat="1" ht="18" hidden="1" customHeight="1" spans="1:10">
      <c r="A62" s="328">
        <f>SUBTOTAL(3,$B$7:B62)</f>
        <v>0</v>
      </c>
      <c r="B62" s="329" t="s">
        <v>430</v>
      </c>
      <c r="C62" s="329" t="s">
        <v>431</v>
      </c>
      <c r="D62" s="383" t="s">
        <v>2962</v>
      </c>
      <c r="E62" s="331">
        <f>E61</f>
        <v>0</v>
      </c>
      <c r="F62" s="329" t="s">
        <v>2980</v>
      </c>
      <c r="G62" s="329">
        <v>2.74</v>
      </c>
      <c r="H62" s="329">
        <v>768</v>
      </c>
      <c r="I62" s="329">
        <f t="shared" si="0"/>
        <v>0</v>
      </c>
      <c r="J62" s="329">
        <f t="shared" si="1"/>
        <v>0</v>
      </c>
    </row>
    <row r="63" s="200" customFormat="1" ht="18" hidden="1" customHeight="1" spans="1:10">
      <c r="A63" s="328">
        <f>SUBTOTAL(3,$B$7:B63)</f>
        <v>0</v>
      </c>
      <c r="B63" s="329" t="s">
        <v>430</v>
      </c>
      <c r="C63" s="329" t="s">
        <v>431</v>
      </c>
      <c r="D63" s="383" t="s">
        <v>2962</v>
      </c>
      <c r="E63" s="331">
        <f>E61</f>
        <v>0</v>
      </c>
      <c r="F63" s="329" t="s">
        <v>2981</v>
      </c>
      <c r="G63" s="329">
        <v>2.74</v>
      </c>
      <c r="H63" s="329">
        <v>582</v>
      </c>
      <c r="I63" s="329">
        <f t="shared" si="0"/>
        <v>0</v>
      </c>
      <c r="J63" s="329">
        <f t="shared" si="1"/>
        <v>0</v>
      </c>
    </row>
    <row r="64" s="200" customFormat="1" ht="18" hidden="1" customHeight="1" spans="1:10">
      <c r="A64" s="328">
        <f>SUBTOTAL(3,$B$7:B64)</f>
        <v>0</v>
      </c>
      <c r="B64" s="329" t="s">
        <v>432</v>
      </c>
      <c r="C64" s="329" t="s">
        <v>433</v>
      </c>
      <c r="D64" s="383" t="s">
        <v>2962</v>
      </c>
      <c r="E64" s="331">
        <f>'表三 甲'!E127</f>
        <v>0</v>
      </c>
      <c r="F64" s="329" t="s">
        <v>2979</v>
      </c>
      <c r="G64" s="329">
        <v>0.59</v>
      </c>
      <c r="H64" s="329">
        <v>0</v>
      </c>
      <c r="I64" s="329">
        <f t="shared" si="0"/>
        <v>0</v>
      </c>
      <c r="J64" s="329">
        <f t="shared" si="1"/>
        <v>0</v>
      </c>
    </row>
    <row r="65" s="200" customFormat="1" ht="18" hidden="1" customHeight="1" spans="1:10">
      <c r="A65" s="328">
        <f>SUBTOTAL(3,$B$7:B65)</f>
        <v>0</v>
      </c>
      <c r="B65" s="329" t="s">
        <v>432</v>
      </c>
      <c r="C65" s="329" t="s">
        <v>433</v>
      </c>
      <c r="D65" s="383" t="s">
        <v>2962</v>
      </c>
      <c r="E65" s="331">
        <f>E64</f>
        <v>0</v>
      </c>
      <c r="F65" s="329" t="s">
        <v>2980</v>
      </c>
      <c r="G65" s="329">
        <v>0.55</v>
      </c>
      <c r="H65" s="329">
        <v>768</v>
      </c>
      <c r="I65" s="329">
        <f t="shared" si="0"/>
        <v>0</v>
      </c>
      <c r="J65" s="329">
        <f t="shared" si="1"/>
        <v>0</v>
      </c>
    </row>
    <row r="66" s="200" customFormat="1" ht="18" hidden="1" customHeight="1" spans="1:10">
      <c r="A66" s="328">
        <f>SUBTOTAL(3,$B$7:B66)</f>
        <v>0</v>
      </c>
      <c r="B66" s="329" t="s">
        <v>432</v>
      </c>
      <c r="C66" s="329" t="s">
        <v>433</v>
      </c>
      <c r="D66" s="383" t="s">
        <v>2962</v>
      </c>
      <c r="E66" s="331">
        <f>E64</f>
        <v>0</v>
      </c>
      <c r="F66" s="329" t="s">
        <v>2981</v>
      </c>
      <c r="G66" s="329">
        <v>0.55</v>
      </c>
      <c r="H66" s="329">
        <v>582</v>
      </c>
      <c r="I66" s="329">
        <f t="shared" si="0"/>
        <v>0</v>
      </c>
      <c r="J66" s="329">
        <f t="shared" si="1"/>
        <v>0</v>
      </c>
    </row>
    <row r="67" s="200" customFormat="1" ht="18" hidden="1" customHeight="1" spans="1:10">
      <c r="A67" s="328">
        <f>SUBTOTAL(3,$B$7:B67)</f>
        <v>0</v>
      </c>
      <c r="B67" s="329" t="s">
        <v>434</v>
      </c>
      <c r="C67" s="329" t="s">
        <v>435</v>
      </c>
      <c r="D67" s="383" t="s">
        <v>2962</v>
      </c>
      <c r="E67" s="331">
        <f>'表三 甲'!E128</f>
        <v>0</v>
      </c>
      <c r="F67" s="329" t="s">
        <v>2979</v>
      </c>
      <c r="G67" s="329">
        <v>4.12</v>
      </c>
      <c r="H67" s="329">
        <v>0</v>
      </c>
      <c r="I67" s="329">
        <f t="shared" si="0"/>
        <v>0</v>
      </c>
      <c r="J67" s="329">
        <f t="shared" si="1"/>
        <v>0</v>
      </c>
    </row>
    <row r="68" s="200" customFormat="1" ht="18" hidden="1" customHeight="1" spans="1:10">
      <c r="A68" s="328">
        <f>SUBTOTAL(3,$B$7:B68)</f>
        <v>0</v>
      </c>
      <c r="B68" s="329" t="s">
        <v>434</v>
      </c>
      <c r="C68" s="329" t="s">
        <v>435</v>
      </c>
      <c r="D68" s="383" t="s">
        <v>2962</v>
      </c>
      <c r="E68" s="331">
        <f>E67</f>
        <v>0</v>
      </c>
      <c r="F68" s="329" t="s">
        <v>2981</v>
      </c>
      <c r="G68" s="329">
        <v>3.84</v>
      </c>
      <c r="H68" s="329">
        <v>582</v>
      </c>
      <c r="I68" s="329">
        <f t="shared" si="0"/>
        <v>0</v>
      </c>
      <c r="J68" s="329">
        <f t="shared" si="1"/>
        <v>0</v>
      </c>
    </row>
    <row r="69" s="200" customFormat="1" ht="18" hidden="1" customHeight="1" spans="1:10">
      <c r="A69" s="328">
        <f>SUBTOTAL(3,$B$7:B69)</f>
        <v>0</v>
      </c>
      <c r="B69" s="329" t="s">
        <v>434</v>
      </c>
      <c r="C69" s="329" t="s">
        <v>435</v>
      </c>
      <c r="D69" s="383" t="s">
        <v>2962</v>
      </c>
      <c r="E69" s="331">
        <f>E68</f>
        <v>0</v>
      </c>
      <c r="F69" s="329" t="s">
        <v>2980</v>
      </c>
      <c r="G69" s="329">
        <v>3.84</v>
      </c>
      <c r="H69" s="329">
        <v>768</v>
      </c>
      <c r="I69" s="329">
        <f t="shared" si="0"/>
        <v>0</v>
      </c>
      <c r="J69" s="329">
        <f t="shared" si="1"/>
        <v>0</v>
      </c>
    </row>
    <row r="70" s="200" customFormat="1" ht="18" hidden="1" customHeight="1" spans="1:10">
      <c r="A70" s="328">
        <f>SUBTOTAL(3,$B$7:B70)</f>
        <v>0</v>
      </c>
      <c r="B70" s="329" t="s">
        <v>436</v>
      </c>
      <c r="C70" s="329" t="s">
        <v>437</v>
      </c>
      <c r="D70" s="383" t="s">
        <v>2962</v>
      </c>
      <c r="E70" s="331">
        <f>'表三 甲'!E129</f>
        <v>0</v>
      </c>
      <c r="F70" s="329" t="s">
        <v>2981</v>
      </c>
      <c r="G70" s="329">
        <v>0.77</v>
      </c>
      <c r="H70" s="329">
        <v>582</v>
      </c>
      <c r="I70" s="329">
        <f t="shared" si="0"/>
        <v>0</v>
      </c>
      <c r="J70" s="329">
        <f t="shared" si="1"/>
        <v>0</v>
      </c>
    </row>
    <row r="71" s="200" customFormat="1" ht="18" hidden="1" customHeight="1" spans="1:10">
      <c r="A71" s="328">
        <f>SUBTOTAL(3,$B$7:B71)</f>
        <v>0</v>
      </c>
      <c r="B71" s="329" t="s">
        <v>436</v>
      </c>
      <c r="C71" s="329" t="s">
        <v>437</v>
      </c>
      <c r="D71" s="383" t="s">
        <v>2962</v>
      </c>
      <c r="E71" s="331">
        <f>E70</f>
        <v>0</v>
      </c>
      <c r="F71" s="329" t="s">
        <v>2980</v>
      </c>
      <c r="G71" s="329">
        <v>0.77</v>
      </c>
      <c r="H71" s="329">
        <v>768</v>
      </c>
      <c r="I71" s="329">
        <f t="shared" si="0"/>
        <v>0</v>
      </c>
      <c r="J71" s="329">
        <f t="shared" si="1"/>
        <v>0</v>
      </c>
    </row>
    <row r="72" s="200" customFormat="1" ht="18" hidden="1" customHeight="1" spans="1:10">
      <c r="A72" s="328">
        <f>SUBTOTAL(3,$B$7:B72)</f>
        <v>0</v>
      </c>
      <c r="B72" s="329" t="s">
        <v>436</v>
      </c>
      <c r="C72" s="329" t="s">
        <v>437</v>
      </c>
      <c r="D72" s="383" t="s">
        <v>2962</v>
      </c>
      <c r="E72" s="331">
        <f>E70</f>
        <v>0</v>
      </c>
      <c r="F72" s="329" t="s">
        <v>2979</v>
      </c>
      <c r="G72" s="329">
        <v>0.82</v>
      </c>
      <c r="H72" s="329">
        <v>0</v>
      </c>
      <c r="I72" s="329">
        <f t="shared" ref="I72:I135" si="2">E72*G72</f>
        <v>0</v>
      </c>
      <c r="J72" s="329">
        <f t="shared" ref="J72:J135" si="3">H72*I72</f>
        <v>0</v>
      </c>
    </row>
    <row r="73" s="200" customFormat="1" ht="18" hidden="1" customHeight="1" spans="1:10">
      <c r="A73" s="328">
        <f>SUBTOTAL(3,$B$7:B73)</f>
        <v>0</v>
      </c>
      <c r="B73" s="329" t="s">
        <v>438</v>
      </c>
      <c r="C73" s="329" t="s">
        <v>439</v>
      </c>
      <c r="D73" s="383" t="s">
        <v>2962</v>
      </c>
      <c r="E73" s="331">
        <f>'表三 甲'!E130</f>
        <v>0</v>
      </c>
      <c r="F73" s="329" t="s">
        <v>2980</v>
      </c>
      <c r="G73" s="329">
        <v>4.61</v>
      </c>
      <c r="H73" s="329">
        <v>768</v>
      </c>
      <c r="I73" s="329">
        <f t="shared" si="2"/>
        <v>0</v>
      </c>
      <c r="J73" s="329">
        <f t="shared" si="3"/>
        <v>0</v>
      </c>
    </row>
    <row r="74" s="200" customFormat="1" ht="18" hidden="1" customHeight="1" spans="1:10">
      <c r="A74" s="328">
        <f>SUBTOTAL(3,$B$7:B74)</f>
        <v>0</v>
      </c>
      <c r="B74" s="329" t="s">
        <v>438</v>
      </c>
      <c r="C74" s="329" t="s">
        <v>439</v>
      </c>
      <c r="D74" s="383" t="s">
        <v>2962</v>
      </c>
      <c r="E74" s="331">
        <f>E73</f>
        <v>0</v>
      </c>
      <c r="F74" s="329" t="s">
        <v>2979</v>
      </c>
      <c r="G74" s="329">
        <v>5.22</v>
      </c>
      <c r="H74" s="329">
        <v>0</v>
      </c>
      <c r="I74" s="329">
        <f t="shared" si="2"/>
        <v>0</v>
      </c>
      <c r="J74" s="329">
        <f t="shared" si="3"/>
        <v>0</v>
      </c>
    </row>
    <row r="75" s="200" customFormat="1" ht="18" hidden="1" customHeight="1" spans="1:10">
      <c r="A75" s="328">
        <f>SUBTOTAL(3,$B$7:B75)</f>
        <v>0</v>
      </c>
      <c r="B75" s="329" t="s">
        <v>438</v>
      </c>
      <c r="C75" s="329" t="s">
        <v>439</v>
      </c>
      <c r="D75" s="383" t="s">
        <v>2962</v>
      </c>
      <c r="E75" s="331">
        <f>E73</f>
        <v>0</v>
      </c>
      <c r="F75" s="329" t="s">
        <v>2981</v>
      </c>
      <c r="G75" s="329">
        <v>4.61</v>
      </c>
      <c r="H75" s="329">
        <v>582</v>
      </c>
      <c r="I75" s="329">
        <f t="shared" si="2"/>
        <v>0</v>
      </c>
      <c r="J75" s="329">
        <f t="shared" si="3"/>
        <v>0</v>
      </c>
    </row>
    <row r="76" s="200" customFormat="1" ht="18" hidden="1" customHeight="1" spans="1:10">
      <c r="A76" s="328">
        <f>SUBTOTAL(3,$B$7:B76)</f>
        <v>0</v>
      </c>
      <c r="B76" s="329" t="s">
        <v>440</v>
      </c>
      <c r="C76" s="329" t="s">
        <v>441</v>
      </c>
      <c r="D76" s="383" t="s">
        <v>2962</v>
      </c>
      <c r="E76" s="331">
        <f>'表三 甲'!E131</f>
        <v>0</v>
      </c>
      <c r="F76" s="329" t="s">
        <v>2980</v>
      </c>
      <c r="G76" s="329">
        <v>1.06</v>
      </c>
      <c r="H76" s="329">
        <v>768</v>
      </c>
      <c r="I76" s="329">
        <f t="shared" si="2"/>
        <v>0</v>
      </c>
      <c r="J76" s="329">
        <f t="shared" si="3"/>
        <v>0</v>
      </c>
    </row>
    <row r="77" s="200" customFormat="1" ht="18" hidden="1" customHeight="1" spans="1:10">
      <c r="A77" s="328">
        <f>SUBTOTAL(3,$B$7:B77)</f>
        <v>0</v>
      </c>
      <c r="B77" s="329" t="s">
        <v>440</v>
      </c>
      <c r="C77" s="329" t="s">
        <v>441</v>
      </c>
      <c r="D77" s="383" t="s">
        <v>2962</v>
      </c>
      <c r="E77" s="331">
        <f>E76</f>
        <v>0</v>
      </c>
      <c r="F77" s="329" t="s">
        <v>2982</v>
      </c>
      <c r="G77" s="329">
        <v>1.1</v>
      </c>
      <c r="H77" s="329">
        <v>0</v>
      </c>
      <c r="I77" s="329">
        <f t="shared" si="2"/>
        <v>0</v>
      </c>
      <c r="J77" s="329">
        <f t="shared" si="3"/>
        <v>0</v>
      </c>
    </row>
    <row r="78" s="200" customFormat="1" ht="18" hidden="1" customHeight="1" spans="1:10">
      <c r="A78" s="328">
        <f>SUBTOTAL(3,$B$7:B78)</f>
        <v>0</v>
      </c>
      <c r="B78" s="329" t="s">
        <v>440</v>
      </c>
      <c r="C78" s="329" t="s">
        <v>441</v>
      </c>
      <c r="D78" s="383" t="s">
        <v>2962</v>
      </c>
      <c r="E78" s="331">
        <f>E76</f>
        <v>0</v>
      </c>
      <c r="F78" s="329" t="s">
        <v>2981</v>
      </c>
      <c r="G78" s="329">
        <v>1.06</v>
      </c>
      <c r="H78" s="329">
        <v>582</v>
      </c>
      <c r="I78" s="329">
        <f t="shared" si="2"/>
        <v>0</v>
      </c>
      <c r="J78" s="329">
        <f t="shared" si="3"/>
        <v>0</v>
      </c>
    </row>
    <row r="79" s="200" customFormat="1" ht="18" hidden="1" customHeight="1" spans="1:10">
      <c r="A79" s="328">
        <f>SUBTOTAL(3,$B$7:B79)</f>
        <v>0</v>
      </c>
      <c r="B79" s="329" t="s">
        <v>451</v>
      </c>
      <c r="C79" s="329" t="s">
        <v>452</v>
      </c>
      <c r="D79" s="383" t="s">
        <v>2962</v>
      </c>
      <c r="E79" s="331">
        <f>'表三 甲'!E136</f>
        <v>0</v>
      </c>
      <c r="F79" s="329" t="s">
        <v>2983</v>
      </c>
      <c r="G79" s="329">
        <v>0.15</v>
      </c>
      <c r="H79" s="329">
        <v>444</v>
      </c>
      <c r="I79" s="329">
        <f t="shared" si="2"/>
        <v>0</v>
      </c>
      <c r="J79" s="329">
        <f t="shared" si="3"/>
        <v>0</v>
      </c>
    </row>
    <row r="80" s="200" customFormat="1" ht="18" hidden="1" customHeight="1" spans="1:10">
      <c r="A80" s="328">
        <f>SUBTOTAL(3,$B$7:B80)</f>
        <v>0</v>
      </c>
      <c r="B80" s="329" t="s">
        <v>509</v>
      </c>
      <c r="C80" s="329" t="s">
        <v>510</v>
      </c>
      <c r="D80" s="383" t="s">
        <v>2962</v>
      </c>
      <c r="E80" s="331">
        <f>'表三 甲'!E164</f>
        <v>0</v>
      </c>
      <c r="F80" s="329" t="s">
        <v>2984</v>
      </c>
      <c r="G80" s="329">
        <v>10</v>
      </c>
      <c r="H80" s="329">
        <v>645</v>
      </c>
      <c r="I80" s="329">
        <f t="shared" si="2"/>
        <v>0</v>
      </c>
      <c r="J80" s="329">
        <f t="shared" si="3"/>
        <v>0</v>
      </c>
    </row>
    <row r="81" s="200" customFormat="1" ht="18" hidden="1" customHeight="1" spans="1:10">
      <c r="A81" s="328">
        <f>SUBTOTAL(3,$B$7:B81)</f>
        <v>0</v>
      </c>
      <c r="B81" s="329" t="s">
        <v>529</v>
      </c>
      <c r="C81" s="329" t="s">
        <v>530</v>
      </c>
      <c r="D81" s="383" t="s">
        <v>2962</v>
      </c>
      <c r="E81" s="331">
        <f>'表三 甲'!E173</f>
        <v>0</v>
      </c>
      <c r="F81" s="329" t="s">
        <v>2985</v>
      </c>
      <c r="G81" s="329">
        <v>2.5</v>
      </c>
      <c r="H81" s="329">
        <v>677</v>
      </c>
      <c r="I81" s="329">
        <f t="shared" si="2"/>
        <v>0</v>
      </c>
      <c r="J81" s="329">
        <f t="shared" si="3"/>
        <v>0</v>
      </c>
    </row>
    <row r="82" s="200" customFormat="1" ht="18" hidden="1" customHeight="1" spans="1:10">
      <c r="A82" s="328">
        <f>SUBTOTAL(3,$B$7:B82)</f>
        <v>0</v>
      </c>
      <c r="B82" s="329" t="s">
        <v>531</v>
      </c>
      <c r="C82" s="329" t="s">
        <v>532</v>
      </c>
      <c r="D82" s="383" t="s">
        <v>2962</v>
      </c>
      <c r="E82" s="331">
        <f>'表三 甲'!E174</f>
        <v>0</v>
      </c>
      <c r="F82" s="329" t="s">
        <v>2985</v>
      </c>
      <c r="G82" s="329">
        <v>3.75</v>
      </c>
      <c r="H82" s="329">
        <v>677</v>
      </c>
      <c r="I82" s="329">
        <f t="shared" si="2"/>
        <v>0</v>
      </c>
      <c r="J82" s="329">
        <f t="shared" si="3"/>
        <v>0</v>
      </c>
    </row>
    <row r="83" s="200" customFormat="1" ht="18" hidden="1" customHeight="1" spans="1:10">
      <c r="A83" s="328">
        <f>SUBTOTAL(3,$B$7:B83)</f>
        <v>0</v>
      </c>
      <c r="B83" s="329" t="s">
        <v>533</v>
      </c>
      <c r="C83" s="329" t="s">
        <v>534</v>
      </c>
      <c r="D83" s="383" t="s">
        <v>2962</v>
      </c>
      <c r="E83" s="331">
        <f>'表三 甲'!E175</f>
        <v>0</v>
      </c>
      <c r="F83" s="329" t="s">
        <v>2985</v>
      </c>
      <c r="G83" s="329">
        <v>3.75</v>
      </c>
      <c r="H83" s="329">
        <v>677</v>
      </c>
      <c r="I83" s="329">
        <f t="shared" si="2"/>
        <v>0</v>
      </c>
      <c r="J83" s="329">
        <f t="shared" si="3"/>
        <v>0</v>
      </c>
    </row>
    <row r="84" s="200" customFormat="1" ht="18" hidden="1" customHeight="1" spans="1:10">
      <c r="A84" s="328">
        <f>SUBTOTAL(3,$B$7:B84)</f>
        <v>0</v>
      </c>
      <c r="B84" s="329" t="s">
        <v>535</v>
      </c>
      <c r="C84" s="329" t="s">
        <v>536</v>
      </c>
      <c r="D84" s="383" t="s">
        <v>2962</v>
      </c>
      <c r="E84" s="331">
        <f>'表三 甲'!E176</f>
        <v>0</v>
      </c>
      <c r="F84" s="329" t="s">
        <v>2985</v>
      </c>
      <c r="G84" s="329">
        <v>5.63</v>
      </c>
      <c r="H84" s="329">
        <v>677</v>
      </c>
      <c r="I84" s="329">
        <f t="shared" si="2"/>
        <v>0</v>
      </c>
      <c r="J84" s="329">
        <f t="shared" si="3"/>
        <v>0</v>
      </c>
    </row>
    <row r="85" s="200" customFormat="1" ht="18" hidden="1" customHeight="1" spans="1:10">
      <c r="A85" s="328">
        <f>SUBTOTAL(3,$B$7:B85)</f>
        <v>0</v>
      </c>
      <c r="B85" s="329" t="s">
        <v>537</v>
      </c>
      <c r="C85" s="329" t="s">
        <v>538</v>
      </c>
      <c r="D85" s="383" t="s">
        <v>2962</v>
      </c>
      <c r="E85" s="331">
        <f>'表三 甲'!E177</f>
        <v>0</v>
      </c>
      <c r="F85" s="329" t="s">
        <v>2985</v>
      </c>
      <c r="G85" s="329">
        <v>2.5</v>
      </c>
      <c r="H85" s="329">
        <v>677</v>
      </c>
      <c r="I85" s="329">
        <f t="shared" si="2"/>
        <v>0</v>
      </c>
      <c r="J85" s="329">
        <f t="shared" si="3"/>
        <v>0</v>
      </c>
    </row>
    <row r="86" s="200" customFormat="1" ht="18" hidden="1" customHeight="1" spans="1:10">
      <c r="A86" s="328">
        <f>SUBTOTAL(3,$B$7:B86)</f>
        <v>0</v>
      </c>
      <c r="B86" s="329" t="s">
        <v>539</v>
      </c>
      <c r="C86" s="329" t="s">
        <v>540</v>
      </c>
      <c r="D86" s="383" t="s">
        <v>2962</v>
      </c>
      <c r="E86" s="331">
        <f>'表三 甲'!E178</f>
        <v>0</v>
      </c>
      <c r="F86" s="329" t="s">
        <v>2985</v>
      </c>
      <c r="G86" s="329">
        <v>3.75</v>
      </c>
      <c r="H86" s="329">
        <v>677</v>
      </c>
      <c r="I86" s="329">
        <f t="shared" si="2"/>
        <v>0</v>
      </c>
      <c r="J86" s="329">
        <f t="shared" si="3"/>
        <v>0</v>
      </c>
    </row>
    <row r="87" s="200" customFormat="1" ht="18" hidden="1" customHeight="1" spans="1:10">
      <c r="A87" s="328">
        <f>SUBTOTAL(3,$B$7:B87)</f>
        <v>0</v>
      </c>
      <c r="B87" s="329" t="s">
        <v>541</v>
      </c>
      <c r="C87" s="329" t="s">
        <v>542</v>
      </c>
      <c r="D87" s="383" t="s">
        <v>2962</v>
      </c>
      <c r="E87" s="331">
        <f>'表三 甲'!E179</f>
        <v>0</v>
      </c>
      <c r="F87" s="329" t="s">
        <v>2985</v>
      </c>
      <c r="G87" s="329">
        <v>3.75</v>
      </c>
      <c r="H87" s="329">
        <v>677</v>
      </c>
      <c r="I87" s="329">
        <f t="shared" si="2"/>
        <v>0</v>
      </c>
      <c r="J87" s="329">
        <f t="shared" si="3"/>
        <v>0</v>
      </c>
    </row>
    <row r="88" s="200" customFormat="1" ht="18" hidden="1" customHeight="1" spans="1:10">
      <c r="A88" s="328">
        <f>SUBTOTAL(3,$B$7:B88)</f>
        <v>0</v>
      </c>
      <c r="B88" s="329" t="s">
        <v>543</v>
      </c>
      <c r="C88" s="329" t="s">
        <v>544</v>
      </c>
      <c r="D88" s="383" t="s">
        <v>2962</v>
      </c>
      <c r="E88" s="331">
        <f>'表三 甲'!E180</f>
        <v>0</v>
      </c>
      <c r="F88" s="329" t="s">
        <v>2985</v>
      </c>
      <c r="G88" s="329">
        <v>5.63</v>
      </c>
      <c r="H88" s="329">
        <v>677</v>
      </c>
      <c r="I88" s="329">
        <f t="shared" si="2"/>
        <v>0</v>
      </c>
      <c r="J88" s="329">
        <f t="shared" si="3"/>
        <v>0</v>
      </c>
    </row>
    <row r="89" s="200" customFormat="1" ht="18" hidden="1" customHeight="1" spans="1:10">
      <c r="A89" s="328">
        <f>SUBTOTAL(3,$B$7:B89)</f>
        <v>0</v>
      </c>
      <c r="B89" s="329" t="s">
        <v>545</v>
      </c>
      <c r="C89" s="329" t="s">
        <v>546</v>
      </c>
      <c r="D89" s="383" t="s">
        <v>2962</v>
      </c>
      <c r="E89" s="331">
        <f>'表三 甲'!E181</f>
        <v>0</v>
      </c>
      <c r="F89" s="329" t="s">
        <v>2986</v>
      </c>
      <c r="G89" s="329">
        <v>0.13</v>
      </c>
      <c r="H89" s="329">
        <v>0</v>
      </c>
      <c r="I89" s="329">
        <f t="shared" si="2"/>
        <v>0</v>
      </c>
      <c r="J89" s="329">
        <f t="shared" si="3"/>
        <v>0</v>
      </c>
    </row>
    <row r="90" s="200" customFormat="1" ht="18" hidden="1" customHeight="1" spans="1:10">
      <c r="A90" s="328">
        <f>SUBTOTAL(3,$B$7:B90)</f>
        <v>0</v>
      </c>
      <c r="B90" s="329" t="s">
        <v>545</v>
      </c>
      <c r="C90" s="329" t="s">
        <v>546</v>
      </c>
      <c r="D90" s="383" t="s">
        <v>2962</v>
      </c>
      <c r="E90" s="331">
        <f>E89</f>
        <v>0</v>
      </c>
      <c r="F90" s="329" t="s">
        <v>2987</v>
      </c>
      <c r="G90" s="329">
        <v>0.13</v>
      </c>
      <c r="H90" s="329">
        <v>0</v>
      </c>
      <c r="I90" s="329">
        <f t="shared" si="2"/>
        <v>0</v>
      </c>
      <c r="J90" s="329">
        <f t="shared" si="3"/>
        <v>0</v>
      </c>
    </row>
    <row r="91" s="200" customFormat="1" ht="18" hidden="1" customHeight="1" spans="1:10">
      <c r="A91" s="328">
        <f>SUBTOTAL(3,$B$7:B91)</f>
        <v>0</v>
      </c>
      <c r="B91" s="329" t="s">
        <v>547</v>
      </c>
      <c r="C91" s="329" t="s">
        <v>548</v>
      </c>
      <c r="D91" s="383" t="s">
        <v>2962</v>
      </c>
      <c r="E91" s="331">
        <f>'表三 甲'!E182</f>
        <v>0</v>
      </c>
      <c r="F91" s="329" t="s">
        <v>2986</v>
      </c>
      <c r="G91" s="329">
        <v>0.13</v>
      </c>
      <c r="H91" s="329">
        <v>0</v>
      </c>
      <c r="I91" s="329">
        <f t="shared" si="2"/>
        <v>0</v>
      </c>
      <c r="J91" s="329">
        <f t="shared" si="3"/>
        <v>0</v>
      </c>
    </row>
    <row r="92" s="200" customFormat="1" ht="18" hidden="1" customHeight="1" spans="1:10">
      <c r="A92" s="328">
        <f>SUBTOTAL(3,$B$7:B92)</f>
        <v>0</v>
      </c>
      <c r="B92" s="329" t="s">
        <v>547</v>
      </c>
      <c r="C92" s="329" t="s">
        <v>548</v>
      </c>
      <c r="D92" s="383" t="s">
        <v>2962</v>
      </c>
      <c r="E92" s="331">
        <f>E91</f>
        <v>0</v>
      </c>
      <c r="F92" s="329" t="s">
        <v>2988</v>
      </c>
      <c r="G92" s="329">
        <v>0.13</v>
      </c>
      <c r="H92" s="329">
        <v>0</v>
      </c>
      <c r="I92" s="329">
        <f t="shared" si="2"/>
        <v>0</v>
      </c>
      <c r="J92" s="329">
        <f t="shared" si="3"/>
        <v>0</v>
      </c>
    </row>
    <row r="93" s="200" customFormat="1" ht="18" hidden="1" customHeight="1" spans="1:10">
      <c r="A93" s="328">
        <f>SUBTOTAL(3,$B$7:B93)</f>
        <v>0</v>
      </c>
      <c r="B93" s="373" t="s">
        <v>549</v>
      </c>
      <c r="C93" s="373" t="s">
        <v>550</v>
      </c>
      <c r="D93" s="387" t="s">
        <v>2962</v>
      </c>
      <c r="E93" s="388">
        <f>'表三 甲'!E183</f>
        <v>0</v>
      </c>
      <c r="F93" s="373" t="s">
        <v>2987</v>
      </c>
      <c r="G93" s="329">
        <v>0.65</v>
      </c>
      <c r="H93" s="329">
        <v>0</v>
      </c>
      <c r="I93" s="329">
        <f t="shared" si="2"/>
        <v>0</v>
      </c>
      <c r="J93" s="329">
        <f t="shared" si="3"/>
        <v>0</v>
      </c>
    </row>
    <row r="94" s="200" customFormat="1" ht="18" hidden="1" customHeight="1" spans="1:10">
      <c r="A94" s="328">
        <f>SUBTOTAL(3,$B$7:B94)</f>
        <v>0</v>
      </c>
      <c r="B94" s="373" t="s">
        <v>552</v>
      </c>
      <c r="C94" s="373" t="s">
        <v>553</v>
      </c>
      <c r="D94" s="387" t="s">
        <v>2962</v>
      </c>
      <c r="E94" s="388">
        <f>'表三 甲'!E184</f>
        <v>0</v>
      </c>
      <c r="F94" s="373" t="s">
        <v>2989</v>
      </c>
      <c r="G94" s="329">
        <v>1.6</v>
      </c>
      <c r="H94" s="329">
        <v>0</v>
      </c>
      <c r="I94" s="329">
        <f t="shared" si="2"/>
        <v>0</v>
      </c>
      <c r="J94" s="329">
        <f t="shared" si="3"/>
        <v>0</v>
      </c>
    </row>
    <row r="95" s="200" customFormat="1" ht="18" hidden="1" customHeight="1" spans="1:10">
      <c r="A95" s="328">
        <f>SUBTOTAL(3,$B$7:B95)</f>
        <v>0</v>
      </c>
      <c r="B95" s="373" t="s">
        <v>554</v>
      </c>
      <c r="C95" s="373" t="s">
        <v>555</v>
      </c>
      <c r="D95" s="387" t="s">
        <v>2962</v>
      </c>
      <c r="E95" s="388">
        <f>'表三 甲'!E185</f>
        <v>0</v>
      </c>
      <c r="F95" s="373" t="s">
        <v>2990</v>
      </c>
      <c r="G95" s="329">
        <v>0.03</v>
      </c>
      <c r="H95" s="329">
        <v>0</v>
      </c>
      <c r="I95" s="329">
        <f t="shared" si="2"/>
        <v>0</v>
      </c>
      <c r="J95" s="329">
        <f t="shared" si="3"/>
        <v>0</v>
      </c>
    </row>
    <row r="96" s="200" customFormat="1" ht="18" hidden="1" customHeight="1" spans="1:10">
      <c r="A96" s="328">
        <f>SUBTOTAL(3,$B$7:B96)</f>
        <v>0</v>
      </c>
      <c r="B96" s="373" t="s">
        <v>556</v>
      </c>
      <c r="C96" s="373" t="s">
        <v>557</v>
      </c>
      <c r="D96" s="387" t="s">
        <v>2962</v>
      </c>
      <c r="E96" s="388">
        <f>'表三 甲'!E186</f>
        <v>0</v>
      </c>
      <c r="F96" s="373" t="s">
        <v>2989</v>
      </c>
      <c r="G96" s="329">
        <v>0.03</v>
      </c>
      <c r="H96" s="329">
        <v>0</v>
      </c>
      <c r="I96" s="329">
        <f t="shared" si="2"/>
        <v>0</v>
      </c>
      <c r="J96" s="329">
        <f t="shared" si="3"/>
        <v>0</v>
      </c>
    </row>
    <row r="97" s="200" customFormat="1" ht="18" hidden="1" customHeight="1" spans="1:10">
      <c r="A97" s="328">
        <f>SUBTOTAL(3,$B$7:B97)</f>
        <v>0</v>
      </c>
      <c r="B97" s="373" t="s">
        <v>558</v>
      </c>
      <c r="C97" s="373" t="s">
        <v>559</v>
      </c>
      <c r="D97" s="387" t="s">
        <v>2962</v>
      </c>
      <c r="E97" s="388">
        <f>'表三 甲'!E187</f>
        <v>0</v>
      </c>
      <c r="F97" s="373" t="s">
        <v>2987</v>
      </c>
      <c r="G97" s="329">
        <v>0.9</v>
      </c>
      <c r="H97" s="329">
        <v>0</v>
      </c>
      <c r="I97" s="329">
        <f t="shared" si="2"/>
        <v>0</v>
      </c>
      <c r="J97" s="329">
        <f t="shared" si="3"/>
        <v>0</v>
      </c>
    </row>
    <row r="98" s="200" customFormat="1" ht="18" hidden="1" customHeight="1" spans="1:10">
      <c r="A98" s="328">
        <f>SUBTOTAL(3,$B$7:B98)</f>
        <v>0</v>
      </c>
      <c r="B98" s="373" t="s">
        <v>560</v>
      </c>
      <c r="C98" s="373" t="s">
        <v>561</v>
      </c>
      <c r="D98" s="387" t="s">
        <v>2962</v>
      </c>
      <c r="E98" s="388">
        <f>'表三 甲'!E188</f>
        <v>0</v>
      </c>
      <c r="F98" s="373" t="s">
        <v>2990</v>
      </c>
      <c r="G98" s="329">
        <v>0.3</v>
      </c>
      <c r="H98" s="329">
        <v>0</v>
      </c>
      <c r="I98" s="329">
        <f t="shared" si="2"/>
        <v>0</v>
      </c>
      <c r="J98" s="329">
        <f t="shared" si="3"/>
        <v>0</v>
      </c>
    </row>
    <row r="99" s="200" customFormat="1" ht="18" hidden="1" customHeight="1" spans="1:10">
      <c r="A99" s="328">
        <f>SUBTOTAL(3,$B$7:B99)</f>
        <v>0</v>
      </c>
      <c r="B99" s="373" t="s">
        <v>562</v>
      </c>
      <c r="C99" s="373" t="s">
        <v>563</v>
      </c>
      <c r="D99" s="387" t="s">
        <v>2962</v>
      </c>
      <c r="E99" s="388">
        <f>'表三 甲'!E189</f>
        <v>0</v>
      </c>
      <c r="F99" s="373" t="s">
        <v>2989</v>
      </c>
      <c r="G99" s="329">
        <v>0.9</v>
      </c>
      <c r="H99" s="329">
        <v>0</v>
      </c>
      <c r="I99" s="329">
        <f t="shared" si="2"/>
        <v>0</v>
      </c>
      <c r="J99" s="329">
        <f t="shared" si="3"/>
        <v>0</v>
      </c>
    </row>
    <row r="100" s="200" customFormat="1" ht="18" hidden="1" customHeight="1" spans="1:10">
      <c r="A100" s="328">
        <f>SUBTOTAL(3,$B$7:B100)</f>
        <v>0</v>
      </c>
      <c r="B100" s="373" t="s">
        <v>564</v>
      </c>
      <c r="C100" s="373" t="s">
        <v>565</v>
      </c>
      <c r="D100" s="387" t="s">
        <v>2962</v>
      </c>
      <c r="E100" s="388">
        <f>'表三 甲'!E190</f>
        <v>0</v>
      </c>
      <c r="F100" s="373" t="s">
        <v>2989</v>
      </c>
      <c r="G100" s="329">
        <v>0.45</v>
      </c>
      <c r="H100" s="329">
        <v>0</v>
      </c>
      <c r="I100" s="329">
        <f t="shared" si="2"/>
        <v>0</v>
      </c>
      <c r="J100" s="329">
        <f t="shared" si="3"/>
        <v>0</v>
      </c>
    </row>
    <row r="101" s="200" customFormat="1" ht="18" hidden="1" customHeight="1" spans="1:10">
      <c r="A101" s="328">
        <f>SUBTOTAL(3,$B$7:B101)</f>
        <v>0</v>
      </c>
      <c r="B101" s="329" t="s">
        <v>566</v>
      </c>
      <c r="C101" s="329" t="s">
        <v>567</v>
      </c>
      <c r="D101" s="383" t="s">
        <v>2962</v>
      </c>
      <c r="E101" s="388">
        <f>'表三 甲'!E191</f>
        <v>0</v>
      </c>
      <c r="F101" s="329" t="s">
        <v>2991</v>
      </c>
      <c r="G101" s="329">
        <v>3</v>
      </c>
      <c r="H101" s="329">
        <v>0</v>
      </c>
      <c r="I101" s="329">
        <f t="shared" si="2"/>
        <v>0</v>
      </c>
      <c r="J101" s="329">
        <f t="shared" si="3"/>
        <v>0</v>
      </c>
    </row>
    <row r="102" s="200" customFormat="1" ht="18" hidden="1" customHeight="1" spans="1:10">
      <c r="A102" s="328">
        <f>SUBTOTAL(3,$B$7:B102)</f>
        <v>0</v>
      </c>
      <c r="B102" s="329" t="s">
        <v>566</v>
      </c>
      <c r="C102" s="329" t="s">
        <v>567</v>
      </c>
      <c r="D102" s="383" t="s">
        <v>2962</v>
      </c>
      <c r="E102" s="331">
        <f>E101</f>
        <v>0</v>
      </c>
      <c r="F102" s="329" t="s">
        <v>2990</v>
      </c>
      <c r="G102" s="329">
        <v>3</v>
      </c>
      <c r="H102" s="329">
        <v>0</v>
      </c>
      <c r="I102" s="329">
        <f t="shared" si="2"/>
        <v>0</v>
      </c>
      <c r="J102" s="329">
        <f t="shared" si="3"/>
        <v>0</v>
      </c>
    </row>
    <row r="103" s="200" customFormat="1" ht="18" hidden="1" customHeight="1" spans="1:10">
      <c r="A103" s="328">
        <f>SUBTOTAL(3,$B$7:B103)</f>
        <v>0</v>
      </c>
      <c r="B103" s="329" t="s">
        <v>569</v>
      </c>
      <c r="C103" s="329" t="s">
        <v>570</v>
      </c>
      <c r="D103" s="383" t="s">
        <v>2962</v>
      </c>
      <c r="E103" s="388">
        <f>'表三 甲'!E192</f>
        <v>0</v>
      </c>
      <c r="F103" s="329" t="s">
        <v>2992</v>
      </c>
      <c r="G103" s="329">
        <v>3</v>
      </c>
      <c r="H103" s="329">
        <v>0</v>
      </c>
      <c r="I103" s="329">
        <f t="shared" si="2"/>
        <v>0</v>
      </c>
      <c r="J103" s="329">
        <f t="shared" si="3"/>
        <v>0</v>
      </c>
    </row>
    <row r="104" s="200" customFormat="1" ht="18" hidden="1" customHeight="1" spans="1:10">
      <c r="A104" s="328">
        <f>SUBTOTAL(3,$B$7:B104)</f>
        <v>0</v>
      </c>
      <c r="B104" s="329" t="s">
        <v>569</v>
      </c>
      <c r="C104" s="329" t="s">
        <v>570</v>
      </c>
      <c r="D104" s="383" t="s">
        <v>2962</v>
      </c>
      <c r="E104" s="331">
        <f>E103</f>
        <v>0</v>
      </c>
      <c r="F104" s="329" t="s">
        <v>2991</v>
      </c>
      <c r="G104" s="329">
        <v>3</v>
      </c>
      <c r="H104" s="329">
        <v>0</v>
      </c>
      <c r="I104" s="329">
        <f t="shared" si="2"/>
        <v>0</v>
      </c>
      <c r="J104" s="329">
        <f t="shared" si="3"/>
        <v>0</v>
      </c>
    </row>
    <row r="105" s="200" customFormat="1" ht="18" hidden="1" customHeight="1" spans="1:10">
      <c r="A105" s="328">
        <f>SUBTOTAL(3,$B$7:B105)</f>
        <v>0</v>
      </c>
      <c r="B105" s="329" t="s">
        <v>571</v>
      </c>
      <c r="C105" s="329" t="s">
        <v>572</v>
      </c>
      <c r="D105" s="383" t="s">
        <v>2962</v>
      </c>
      <c r="E105" s="388">
        <f>'表三 甲'!E193</f>
        <v>0</v>
      </c>
      <c r="F105" s="329" t="s">
        <v>2986</v>
      </c>
      <c r="G105" s="329">
        <v>2</v>
      </c>
      <c r="H105" s="329">
        <v>0</v>
      </c>
      <c r="I105" s="329">
        <f t="shared" si="2"/>
        <v>0</v>
      </c>
      <c r="J105" s="329">
        <f t="shared" si="3"/>
        <v>0</v>
      </c>
    </row>
    <row r="106" s="200" customFormat="1" ht="18" hidden="1" customHeight="1" spans="1:10">
      <c r="A106" s="328">
        <f>SUBTOTAL(3,$B$7:B106)</f>
        <v>0</v>
      </c>
      <c r="B106" s="329" t="s">
        <v>571</v>
      </c>
      <c r="C106" s="329" t="s">
        <v>572</v>
      </c>
      <c r="D106" s="383" t="s">
        <v>2962</v>
      </c>
      <c r="E106" s="331">
        <f>E105</f>
        <v>0</v>
      </c>
      <c r="F106" s="329" t="s">
        <v>2990</v>
      </c>
      <c r="G106" s="329">
        <v>1</v>
      </c>
      <c r="H106" s="329">
        <v>0</v>
      </c>
      <c r="I106" s="329">
        <f t="shared" si="2"/>
        <v>0</v>
      </c>
      <c r="J106" s="329">
        <f t="shared" si="3"/>
        <v>0</v>
      </c>
    </row>
    <row r="107" s="200" customFormat="1" ht="18" hidden="1" customHeight="1" spans="1:10">
      <c r="A107" s="328">
        <f>SUBTOTAL(3,$B$7:B107)</f>
        <v>0</v>
      </c>
      <c r="B107" s="329" t="s">
        <v>574</v>
      </c>
      <c r="C107" s="329" t="s">
        <v>575</v>
      </c>
      <c r="D107" s="383" t="s">
        <v>2962</v>
      </c>
      <c r="E107" s="388">
        <f>'表三 甲'!E194</f>
        <v>0</v>
      </c>
      <c r="F107" s="329" t="s">
        <v>2993</v>
      </c>
      <c r="G107" s="329">
        <v>1</v>
      </c>
      <c r="H107" s="329">
        <v>0</v>
      </c>
      <c r="I107" s="329">
        <f t="shared" si="2"/>
        <v>0</v>
      </c>
      <c r="J107" s="329">
        <f t="shared" si="3"/>
        <v>0</v>
      </c>
    </row>
    <row r="108" s="200" customFormat="1" ht="18" hidden="1" customHeight="1" spans="1:10">
      <c r="A108" s="328">
        <f>SUBTOTAL(3,$B$7:B108)</f>
        <v>0</v>
      </c>
      <c r="B108" s="329" t="s">
        <v>574</v>
      </c>
      <c r="C108" s="329" t="s">
        <v>575</v>
      </c>
      <c r="D108" s="383" t="s">
        <v>2962</v>
      </c>
      <c r="E108" s="331">
        <f>E107</f>
        <v>0</v>
      </c>
      <c r="F108" s="329" t="s">
        <v>2986</v>
      </c>
      <c r="G108" s="329">
        <v>2</v>
      </c>
      <c r="H108" s="329">
        <v>0</v>
      </c>
      <c r="I108" s="329">
        <f t="shared" si="2"/>
        <v>0</v>
      </c>
      <c r="J108" s="329">
        <f t="shared" si="3"/>
        <v>0</v>
      </c>
    </row>
    <row r="109" s="200" customFormat="1" ht="18" hidden="1" customHeight="1" spans="1:10">
      <c r="A109" s="328">
        <f>SUBTOTAL(3,$B$7:B109)</f>
        <v>0</v>
      </c>
      <c r="B109" s="389" t="s">
        <v>576</v>
      </c>
      <c r="C109" s="389" t="s">
        <v>577</v>
      </c>
      <c r="D109" s="390" t="s">
        <v>2962</v>
      </c>
      <c r="E109" s="391">
        <f>'表三 甲'!E195</f>
        <v>0</v>
      </c>
      <c r="F109" s="389" t="s">
        <v>2990</v>
      </c>
      <c r="G109" s="329">
        <v>1</v>
      </c>
      <c r="H109" s="329">
        <v>0</v>
      </c>
      <c r="I109" s="329">
        <f t="shared" si="2"/>
        <v>0</v>
      </c>
      <c r="J109" s="329">
        <f t="shared" si="3"/>
        <v>0</v>
      </c>
    </row>
    <row r="110" s="200" customFormat="1" ht="18" hidden="1" customHeight="1" spans="1:10">
      <c r="A110" s="328">
        <f>SUBTOTAL(3,$B$7:B110)</f>
        <v>0</v>
      </c>
      <c r="B110" s="389" t="s">
        <v>576</v>
      </c>
      <c r="C110" s="389" t="s">
        <v>577</v>
      </c>
      <c r="D110" s="390" t="s">
        <v>2962</v>
      </c>
      <c r="E110" s="391">
        <f>E109</f>
        <v>0</v>
      </c>
      <c r="F110" s="389" t="s">
        <v>2986</v>
      </c>
      <c r="G110" s="329">
        <v>3</v>
      </c>
      <c r="H110" s="329">
        <v>0</v>
      </c>
      <c r="I110" s="329">
        <f t="shared" si="2"/>
        <v>0</v>
      </c>
      <c r="J110" s="329">
        <f t="shared" si="3"/>
        <v>0</v>
      </c>
    </row>
    <row r="111" s="200" customFormat="1" ht="18" hidden="1" customHeight="1" spans="1:10">
      <c r="A111" s="328">
        <f>SUBTOTAL(3,$B$7:B111)</f>
        <v>0</v>
      </c>
      <c r="B111" s="389" t="s">
        <v>576</v>
      </c>
      <c r="C111" s="389" t="s">
        <v>577</v>
      </c>
      <c r="D111" s="390" t="s">
        <v>2962</v>
      </c>
      <c r="E111" s="391">
        <f>E109</f>
        <v>0</v>
      </c>
      <c r="F111" s="389" t="s">
        <v>2994</v>
      </c>
      <c r="G111" s="329">
        <v>1</v>
      </c>
      <c r="H111" s="329">
        <v>0</v>
      </c>
      <c r="I111" s="329">
        <f t="shared" si="2"/>
        <v>0</v>
      </c>
      <c r="J111" s="329">
        <f t="shared" si="3"/>
        <v>0</v>
      </c>
    </row>
    <row r="112" s="200" customFormat="1" ht="18" hidden="1" customHeight="1" spans="1:10">
      <c r="A112" s="328">
        <f>SUBTOTAL(3,$B$7:B112)</f>
        <v>0</v>
      </c>
      <c r="B112" s="329" t="s">
        <v>578</v>
      </c>
      <c r="C112" s="329" t="s">
        <v>579</v>
      </c>
      <c r="D112" s="383" t="s">
        <v>2962</v>
      </c>
      <c r="E112" s="391">
        <f>'表三 甲'!E196</f>
        <v>0</v>
      </c>
      <c r="F112" s="329" t="s">
        <v>2986</v>
      </c>
      <c r="G112" s="329">
        <v>3</v>
      </c>
      <c r="H112" s="329">
        <v>0</v>
      </c>
      <c r="I112" s="329">
        <f t="shared" si="2"/>
        <v>0</v>
      </c>
      <c r="J112" s="329">
        <f t="shared" si="3"/>
        <v>0</v>
      </c>
    </row>
    <row r="113" s="200" customFormat="1" ht="18" hidden="1" customHeight="1" spans="1:10">
      <c r="A113" s="328">
        <f>SUBTOTAL(3,$B$7:B113)</f>
        <v>0</v>
      </c>
      <c r="B113" s="329" t="s">
        <v>578</v>
      </c>
      <c r="C113" s="329" t="s">
        <v>579</v>
      </c>
      <c r="D113" s="383" t="s">
        <v>2962</v>
      </c>
      <c r="E113" s="331">
        <f>E112</f>
        <v>0</v>
      </c>
      <c r="F113" s="329" t="s">
        <v>2994</v>
      </c>
      <c r="G113" s="329">
        <v>1</v>
      </c>
      <c r="H113" s="329">
        <v>0</v>
      </c>
      <c r="I113" s="329">
        <f t="shared" si="2"/>
        <v>0</v>
      </c>
      <c r="J113" s="329">
        <f t="shared" si="3"/>
        <v>0</v>
      </c>
    </row>
    <row r="114" s="200" customFormat="1" ht="18" hidden="1" customHeight="1" spans="1:10">
      <c r="A114" s="328">
        <f>SUBTOTAL(3,$B$7:B114)</f>
        <v>0</v>
      </c>
      <c r="B114" s="329" t="s">
        <v>578</v>
      </c>
      <c r="C114" s="329" t="s">
        <v>579</v>
      </c>
      <c r="D114" s="383" t="s">
        <v>2962</v>
      </c>
      <c r="E114" s="331">
        <f>E112</f>
        <v>0</v>
      </c>
      <c r="F114" s="329" t="s">
        <v>2995</v>
      </c>
      <c r="G114" s="329">
        <v>1</v>
      </c>
      <c r="H114" s="329">
        <v>0</v>
      </c>
      <c r="I114" s="329">
        <f t="shared" si="2"/>
        <v>0</v>
      </c>
      <c r="J114" s="329">
        <f t="shared" si="3"/>
        <v>0</v>
      </c>
    </row>
    <row r="115" s="200" customFormat="1" ht="18" hidden="1" customHeight="1" spans="1:10">
      <c r="A115" s="328">
        <f>SUBTOTAL(3,$B$7:B115)</f>
        <v>0</v>
      </c>
      <c r="B115" s="329" t="s">
        <v>580</v>
      </c>
      <c r="C115" s="329" t="s">
        <v>581</v>
      </c>
      <c r="D115" s="383" t="s">
        <v>2962</v>
      </c>
      <c r="E115" s="391">
        <f>'表三 甲'!E197</f>
        <v>0</v>
      </c>
      <c r="F115" s="329" t="s">
        <v>2986</v>
      </c>
      <c r="G115" s="329">
        <v>6</v>
      </c>
      <c r="H115" s="329">
        <v>0</v>
      </c>
      <c r="I115" s="329">
        <f t="shared" si="2"/>
        <v>0</v>
      </c>
      <c r="J115" s="329">
        <f t="shared" si="3"/>
        <v>0</v>
      </c>
    </row>
    <row r="116" s="200" customFormat="1" ht="18" hidden="1" customHeight="1" spans="1:10">
      <c r="A116" s="328">
        <f>SUBTOTAL(3,$B$7:B116)</f>
        <v>0</v>
      </c>
      <c r="B116" s="329" t="s">
        <v>580</v>
      </c>
      <c r="C116" s="329" t="s">
        <v>581</v>
      </c>
      <c r="D116" s="383" t="s">
        <v>2962</v>
      </c>
      <c r="E116" s="331">
        <f>E115</f>
        <v>0</v>
      </c>
      <c r="F116" s="329" t="s">
        <v>2995</v>
      </c>
      <c r="G116" s="329">
        <v>3</v>
      </c>
      <c r="H116" s="329">
        <v>0</v>
      </c>
      <c r="I116" s="329">
        <f t="shared" si="2"/>
        <v>0</v>
      </c>
      <c r="J116" s="329">
        <f t="shared" si="3"/>
        <v>0</v>
      </c>
    </row>
    <row r="117" s="200" customFormat="1" ht="18" hidden="1" customHeight="1" spans="1:10">
      <c r="A117" s="328">
        <f>SUBTOTAL(3,$B$7:B117)</f>
        <v>0</v>
      </c>
      <c r="B117" s="329" t="s">
        <v>582</v>
      </c>
      <c r="C117" s="329" t="s">
        <v>583</v>
      </c>
      <c r="D117" s="383" t="s">
        <v>2962</v>
      </c>
      <c r="E117" s="391">
        <f>'表三 甲'!E198</f>
        <v>0</v>
      </c>
      <c r="F117" s="329" t="s">
        <v>2995</v>
      </c>
      <c r="G117" s="329">
        <v>5</v>
      </c>
      <c r="H117" s="329">
        <v>0</v>
      </c>
      <c r="I117" s="329">
        <f t="shared" si="2"/>
        <v>0</v>
      </c>
      <c r="J117" s="329">
        <f t="shared" si="3"/>
        <v>0</v>
      </c>
    </row>
    <row r="118" s="200" customFormat="1" ht="18" hidden="1" customHeight="1" spans="1:10">
      <c r="A118" s="328">
        <f>SUBTOTAL(3,$B$7:B118)</f>
        <v>0</v>
      </c>
      <c r="B118" s="329" t="s">
        <v>582</v>
      </c>
      <c r="C118" s="329" t="s">
        <v>583</v>
      </c>
      <c r="D118" s="383" t="s">
        <v>2962</v>
      </c>
      <c r="E118" s="331">
        <f>E117</f>
        <v>0</v>
      </c>
      <c r="F118" s="329" t="s">
        <v>2986</v>
      </c>
      <c r="G118" s="329">
        <v>10</v>
      </c>
      <c r="H118" s="329">
        <v>0</v>
      </c>
      <c r="I118" s="329">
        <f t="shared" si="2"/>
        <v>0</v>
      </c>
      <c r="J118" s="329">
        <f t="shared" si="3"/>
        <v>0</v>
      </c>
    </row>
    <row r="119" s="200" customFormat="1" ht="18" hidden="1" customHeight="1" spans="1:10">
      <c r="A119" s="328">
        <f>SUBTOTAL(3,$B$7:B119)</f>
        <v>0</v>
      </c>
      <c r="B119" s="329" t="s">
        <v>584</v>
      </c>
      <c r="C119" s="329" t="s">
        <v>585</v>
      </c>
      <c r="D119" s="383" t="s">
        <v>2962</v>
      </c>
      <c r="E119" s="391">
        <f>'表三 甲'!E199</f>
        <v>0</v>
      </c>
      <c r="F119" s="329" t="s">
        <v>2996</v>
      </c>
      <c r="G119" s="329">
        <v>0.05</v>
      </c>
      <c r="H119" s="329">
        <v>0</v>
      </c>
      <c r="I119" s="329">
        <f t="shared" si="2"/>
        <v>0</v>
      </c>
      <c r="J119" s="329">
        <f t="shared" si="3"/>
        <v>0</v>
      </c>
    </row>
    <row r="120" s="200" customFormat="1" ht="18" hidden="1" customHeight="1" spans="1:10">
      <c r="A120" s="328">
        <f>SUBTOTAL(3,$B$7:B120)</f>
        <v>0</v>
      </c>
      <c r="B120" s="329" t="s">
        <v>584</v>
      </c>
      <c r="C120" s="329" t="s">
        <v>585</v>
      </c>
      <c r="D120" s="383" t="s">
        <v>2962</v>
      </c>
      <c r="E120" s="331">
        <f>E119</f>
        <v>0</v>
      </c>
      <c r="F120" s="329" t="s">
        <v>2997</v>
      </c>
      <c r="G120" s="329">
        <v>0.05</v>
      </c>
      <c r="H120" s="329">
        <v>0</v>
      </c>
      <c r="I120" s="329">
        <f t="shared" si="2"/>
        <v>0</v>
      </c>
      <c r="J120" s="329">
        <f t="shared" si="3"/>
        <v>0</v>
      </c>
    </row>
    <row r="121" s="200" customFormat="1" ht="18" hidden="1" customHeight="1" spans="1:10">
      <c r="A121" s="328">
        <f>SUBTOTAL(3,$B$7:B121)</f>
        <v>0</v>
      </c>
      <c r="B121" s="329" t="s">
        <v>586</v>
      </c>
      <c r="C121" s="329" t="s">
        <v>587</v>
      </c>
      <c r="D121" s="383" t="s">
        <v>2962</v>
      </c>
      <c r="E121" s="391">
        <f>'表三 甲'!E200</f>
        <v>0</v>
      </c>
      <c r="F121" s="329" t="s">
        <v>2995</v>
      </c>
      <c r="G121" s="329">
        <v>0.05</v>
      </c>
      <c r="H121" s="329">
        <v>0</v>
      </c>
      <c r="I121" s="329">
        <f t="shared" si="2"/>
        <v>0</v>
      </c>
      <c r="J121" s="329">
        <f t="shared" si="3"/>
        <v>0</v>
      </c>
    </row>
    <row r="122" s="200" customFormat="1" ht="18" hidden="1" customHeight="1" spans="1:10">
      <c r="A122" s="328">
        <f>SUBTOTAL(3,$B$7:B122)</f>
        <v>0</v>
      </c>
      <c r="B122" s="329" t="s">
        <v>586</v>
      </c>
      <c r="C122" s="329" t="s">
        <v>587</v>
      </c>
      <c r="D122" s="383" t="s">
        <v>2962</v>
      </c>
      <c r="E122" s="331">
        <f>E121</f>
        <v>0</v>
      </c>
      <c r="F122" s="329" t="s">
        <v>2997</v>
      </c>
      <c r="G122" s="329">
        <v>0.05</v>
      </c>
      <c r="H122" s="329">
        <v>0</v>
      </c>
      <c r="I122" s="329">
        <f t="shared" si="2"/>
        <v>0</v>
      </c>
      <c r="J122" s="329">
        <f t="shared" si="3"/>
        <v>0</v>
      </c>
    </row>
    <row r="123" s="200" customFormat="1" ht="18" hidden="1" customHeight="1" spans="1:10">
      <c r="A123" s="328">
        <f>SUBTOTAL(3,$B$7:B123)</f>
        <v>0</v>
      </c>
      <c r="B123" s="329" t="s">
        <v>588</v>
      </c>
      <c r="C123" s="329" t="s">
        <v>589</v>
      </c>
      <c r="D123" s="383" t="s">
        <v>2962</v>
      </c>
      <c r="E123" s="391">
        <f>'表三 甲'!E201</f>
        <v>0</v>
      </c>
      <c r="F123" s="329" t="s">
        <v>2996</v>
      </c>
      <c r="G123" s="329">
        <v>0.2</v>
      </c>
      <c r="H123" s="329">
        <v>0</v>
      </c>
      <c r="I123" s="329">
        <f t="shared" si="2"/>
        <v>0</v>
      </c>
      <c r="J123" s="329">
        <f t="shared" si="3"/>
        <v>0</v>
      </c>
    </row>
    <row r="124" s="194" customFormat="1" ht="18" customHeight="1" spans="1:10">
      <c r="A124" s="384">
        <f>SUBTOTAL(3,$B$7:B124)</f>
        <v>1</v>
      </c>
      <c r="B124" s="384" t="s">
        <v>621</v>
      </c>
      <c r="C124" s="384" t="s">
        <v>2998</v>
      </c>
      <c r="D124" s="385" t="s">
        <v>2962</v>
      </c>
      <c r="E124" s="386">
        <f>'表三 甲'!E217</f>
        <v>6</v>
      </c>
      <c r="F124" s="384" t="s">
        <v>2972</v>
      </c>
      <c r="G124" s="384">
        <v>0.04</v>
      </c>
      <c r="H124" s="384">
        <v>516</v>
      </c>
      <c r="I124" s="384">
        <f t="shared" si="2"/>
        <v>0.24</v>
      </c>
      <c r="J124" s="384">
        <f t="shared" si="3"/>
        <v>123.84</v>
      </c>
    </row>
    <row r="125" s="200" customFormat="1" ht="18" hidden="1" customHeight="1" spans="1:10">
      <c r="A125" s="328">
        <f>SUBTOTAL(3,$B$7:B125)</f>
        <v>1</v>
      </c>
      <c r="B125" s="389" t="s">
        <v>624</v>
      </c>
      <c r="C125" s="329" t="s">
        <v>625</v>
      </c>
      <c r="D125" s="383" t="s">
        <v>2962</v>
      </c>
      <c r="E125" s="331">
        <f>'表三 甲'!E218</f>
        <v>0</v>
      </c>
      <c r="F125" s="329" t="s">
        <v>2972</v>
      </c>
      <c r="G125" s="329">
        <v>0.04</v>
      </c>
      <c r="H125" s="329">
        <v>516</v>
      </c>
      <c r="I125" s="329">
        <f t="shared" si="2"/>
        <v>0</v>
      </c>
      <c r="J125" s="329">
        <f t="shared" si="3"/>
        <v>0</v>
      </c>
    </row>
    <row r="126" s="200" customFormat="1" ht="18" hidden="1" customHeight="1" spans="1:10">
      <c r="A126" s="328">
        <f>SUBTOTAL(3,$B$7:B126)</f>
        <v>1</v>
      </c>
      <c r="B126" s="389" t="s">
        <v>626</v>
      </c>
      <c r="C126" s="329" t="s">
        <v>627</v>
      </c>
      <c r="D126" s="383" t="s">
        <v>2962</v>
      </c>
      <c r="E126" s="331">
        <f>'表三 甲'!E219</f>
        <v>0</v>
      </c>
      <c r="F126" s="329" t="s">
        <v>2972</v>
      </c>
      <c r="G126" s="329">
        <v>0.04</v>
      </c>
      <c r="H126" s="329">
        <v>516</v>
      </c>
      <c r="I126" s="329">
        <f t="shared" si="2"/>
        <v>0</v>
      </c>
      <c r="J126" s="329">
        <f t="shared" si="3"/>
        <v>0</v>
      </c>
    </row>
    <row r="127" s="194" customFormat="1" ht="18" hidden="1" customHeight="1" spans="1:10">
      <c r="A127" s="384">
        <f>SUBTOTAL(3,$B$7:B127)</f>
        <v>1</v>
      </c>
      <c r="B127" s="384" t="s">
        <v>628</v>
      </c>
      <c r="C127" s="384" t="s">
        <v>2999</v>
      </c>
      <c r="D127" s="385" t="s">
        <v>2962</v>
      </c>
      <c r="E127" s="386">
        <f>'表三 甲'!E220</f>
        <v>0</v>
      </c>
      <c r="F127" s="384" t="s">
        <v>2972</v>
      </c>
      <c r="G127" s="384">
        <v>0.04</v>
      </c>
      <c r="H127" s="384">
        <v>516</v>
      </c>
      <c r="I127" s="384">
        <f t="shared" si="2"/>
        <v>0</v>
      </c>
      <c r="J127" s="384">
        <f t="shared" si="3"/>
        <v>0</v>
      </c>
    </row>
    <row r="128" s="200" customFormat="1" ht="18" hidden="1" customHeight="1" spans="1:10">
      <c r="A128" s="328">
        <f>SUBTOTAL(3,$B$7:B128)</f>
        <v>1</v>
      </c>
      <c r="B128" s="389" t="s">
        <v>630</v>
      </c>
      <c r="C128" s="329" t="s">
        <v>631</v>
      </c>
      <c r="D128" s="383" t="s">
        <v>2962</v>
      </c>
      <c r="E128" s="331">
        <f>'表三 甲'!E221</f>
        <v>0</v>
      </c>
      <c r="F128" s="329" t="s">
        <v>2972</v>
      </c>
      <c r="G128" s="329">
        <v>0.04</v>
      </c>
      <c r="H128" s="329">
        <v>516</v>
      </c>
      <c r="I128" s="329">
        <f t="shared" si="2"/>
        <v>0</v>
      </c>
      <c r="J128" s="329">
        <f t="shared" si="3"/>
        <v>0</v>
      </c>
    </row>
    <row r="129" s="200" customFormat="1" ht="18" hidden="1" customHeight="1" spans="1:10">
      <c r="A129" s="328">
        <f>SUBTOTAL(3,$B$7:B129)</f>
        <v>1</v>
      </c>
      <c r="B129" s="389" t="s">
        <v>632</v>
      </c>
      <c r="C129" s="329" t="s">
        <v>633</v>
      </c>
      <c r="D129" s="383" t="s">
        <v>2962</v>
      </c>
      <c r="E129" s="331">
        <f>'表三 甲'!E222</f>
        <v>0</v>
      </c>
      <c r="F129" s="329" t="s">
        <v>2972</v>
      </c>
      <c r="G129" s="329">
        <v>0.04</v>
      </c>
      <c r="H129" s="329">
        <v>516</v>
      </c>
      <c r="I129" s="329">
        <f t="shared" si="2"/>
        <v>0</v>
      </c>
      <c r="J129" s="329">
        <f t="shared" si="3"/>
        <v>0</v>
      </c>
    </row>
    <row r="130" s="200" customFormat="1" ht="18" hidden="1" customHeight="1" spans="1:10">
      <c r="A130" s="328">
        <f>SUBTOTAL(3,$B$7:B130)</f>
        <v>1</v>
      </c>
      <c r="B130" s="389" t="s">
        <v>634</v>
      </c>
      <c r="C130" s="329" t="s">
        <v>635</v>
      </c>
      <c r="D130" s="383" t="s">
        <v>2962</v>
      </c>
      <c r="E130" s="331">
        <f>'表三 甲'!E223</f>
        <v>0</v>
      </c>
      <c r="F130" s="329" t="s">
        <v>2972</v>
      </c>
      <c r="G130" s="329">
        <v>0.06</v>
      </c>
      <c r="H130" s="329">
        <v>516</v>
      </c>
      <c r="I130" s="329">
        <f t="shared" si="2"/>
        <v>0</v>
      </c>
      <c r="J130" s="329">
        <f t="shared" si="3"/>
        <v>0</v>
      </c>
    </row>
    <row r="131" s="200" customFormat="1" ht="18" hidden="1" customHeight="1" spans="1:10">
      <c r="A131" s="328">
        <f>SUBTOTAL(3,$B$7:B131)</f>
        <v>1</v>
      </c>
      <c r="B131" s="389" t="s">
        <v>636</v>
      </c>
      <c r="C131" s="329" t="s">
        <v>637</v>
      </c>
      <c r="D131" s="383" t="s">
        <v>2962</v>
      </c>
      <c r="E131" s="331">
        <f>'表三 甲'!E224</f>
        <v>0</v>
      </c>
      <c r="F131" s="329" t="s">
        <v>2972</v>
      </c>
      <c r="G131" s="329">
        <v>0.06</v>
      </c>
      <c r="H131" s="329">
        <v>516</v>
      </c>
      <c r="I131" s="329">
        <f t="shared" si="2"/>
        <v>0</v>
      </c>
      <c r="J131" s="329">
        <f t="shared" si="3"/>
        <v>0</v>
      </c>
    </row>
    <row r="132" s="200" customFormat="1" ht="18" hidden="1" customHeight="1" spans="1:10">
      <c r="A132" s="328">
        <f>SUBTOTAL(3,$B$7:B132)</f>
        <v>1</v>
      </c>
      <c r="B132" s="389" t="s">
        <v>638</v>
      </c>
      <c r="C132" s="329" t="s">
        <v>639</v>
      </c>
      <c r="D132" s="383" t="s">
        <v>2962</v>
      </c>
      <c r="E132" s="331">
        <f>'表三 甲'!E225</f>
        <v>0</v>
      </c>
      <c r="F132" s="329" t="s">
        <v>2972</v>
      </c>
      <c r="G132" s="329">
        <v>0.06</v>
      </c>
      <c r="H132" s="329">
        <v>516</v>
      </c>
      <c r="I132" s="329">
        <f t="shared" si="2"/>
        <v>0</v>
      </c>
      <c r="J132" s="329">
        <f t="shared" si="3"/>
        <v>0</v>
      </c>
    </row>
    <row r="133" s="200" customFormat="1" ht="18" hidden="1" customHeight="1" spans="1:10">
      <c r="A133" s="328">
        <f>SUBTOTAL(3,$B$7:B133)</f>
        <v>1</v>
      </c>
      <c r="B133" s="389" t="s">
        <v>640</v>
      </c>
      <c r="C133" s="329" t="s">
        <v>641</v>
      </c>
      <c r="D133" s="383" t="s">
        <v>2962</v>
      </c>
      <c r="E133" s="331">
        <f>'表三 甲'!E226</f>
        <v>0</v>
      </c>
      <c r="F133" s="329" t="s">
        <v>2972</v>
      </c>
      <c r="G133" s="329">
        <v>0.12</v>
      </c>
      <c r="H133" s="329">
        <v>516</v>
      </c>
      <c r="I133" s="329">
        <f t="shared" si="2"/>
        <v>0</v>
      </c>
      <c r="J133" s="329">
        <f t="shared" si="3"/>
        <v>0</v>
      </c>
    </row>
    <row r="134" s="200" customFormat="1" ht="18" hidden="1" customHeight="1" spans="1:10">
      <c r="A134" s="328">
        <f>SUBTOTAL(3,$B$7:B134)</f>
        <v>1</v>
      </c>
      <c r="B134" s="389" t="s">
        <v>643</v>
      </c>
      <c r="C134" s="329" t="s">
        <v>644</v>
      </c>
      <c r="D134" s="383" t="s">
        <v>2962</v>
      </c>
      <c r="E134" s="331">
        <f>'表三 甲'!E227</f>
        <v>0</v>
      </c>
      <c r="F134" s="329" t="s">
        <v>2972</v>
      </c>
      <c r="G134" s="329">
        <v>0.12</v>
      </c>
      <c r="H134" s="329">
        <v>516</v>
      </c>
      <c r="I134" s="329">
        <f t="shared" si="2"/>
        <v>0</v>
      </c>
      <c r="J134" s="329">
        <f t="shared" si="3"/>
        <v>0</v>
      </c>
    </row>
    <row r="135" s="200" customFormat="1" ht="18" hidden="1" customHeight="1" spans="1:10">
      <c r="A135" s="328">
        <f>SUBTOTAL(3,$B$7:B135)</f>
        <v>1</v>
      </c>
      <c r="B135" s="389" t="s">
        <v>645</v>
      </c>
      <c r="C135" s="329" t="s">
        <v>646</v>
      </c>
      <c r="D135" s="383" t="s">
        <v>2962</v>
      </c>
      <c r="E135" s="331">
        <f>'表三 甲'!E228</f>
        <v>0</v>
      </c>
      <c r="F135" s="329" t="s">
        <v>2972</v>
      </c>
      <c r="G135" s="329">
        <v>0.12</v>
      </c>
      <c r="H135" s="329">
        <v>516</v>
      </c>
      <c r="I135" s="329">
        <f t="shared" si="2"/>
        <v>0</v>
      </c>
      <c r="J135" s="329">
        <f t="shared" si="3"/>
        <v>0</v>
      </c>
    </row>
    <row r="136" s="200" customFormat="1" ht="18" hidden="1" customHeight="1" spans="1:10">
      <c r="A136" s="328">
        <f>SUBTOTAL(3,$B$7:B136)</f>
        <v>1</v>
      </c>
      <c r="B136" s="329" t="s">
        <v>717</v>
      </c>
      <c r="C136" s="329" t="s">
        <v>718</v>
      </c>
      <c r="D136" s="383" t="s">
        <v>2962</v>
      </c>
      <c r="E136" s="331">
        <f>'表三 甲'!E264</f>
        <v>0</v>
      </c>
      <c r="F136" s="329" t="s">
        <v>3000</v>
      </c>
      <c r="G136" s="329">
        <v>0.05</v>
      </c>
      <c r="H136" s="329">
        <v>516</v>
      </c>
      <c r="I136" s="329">
        <f t="shared" ref="I136:I199" si="4">E136*G136</f>
        <v>0</v>
      </c>
      <c r="J136" s="329">
        <f t="shared" ref="J136:J199" si="5">H136*I136</f>
        <v>0</v>
      </c>
    </row>
    <row r="137" s="200" customFormat="1" ht="18" hidden="1" customHeight="1" spans="1:10">
      <c r="A137" s="328">
        <f>SUBTOTAL(3,$B$7:B137)</f>
        <v>1</v>
      </c>
      <c r="B137" s="329" t="s">
        <v>719</v>
      </c>
      <c r="C137" s="329" t="s">
        <v>720</v>
      </c>
      <c r="D137" s="383" t="s">
        <v>2962</v>
      </c>
      <c r="E137" s="331">
        <f>'表三 甲'!E265</f>
        <v>0</v>
      </c>
      <c r="F137" s="329" t="s">
        <v>3000</v>
      </c>
      <c r="G137" s="329">
        <v>0.05</v>
      </c>
      <c r="H137" s="329">
        <v>516</v>
      </c>
      <c r="I137" s="329">
        <f t="shared" si="4"/>
        <v>0</v>
      </c>
      <c r="J137" s="329">
        <f t="shared" si="5"/>
        <v>0</v>
      </c>
    </row>
    <row r="138" s="200" customFormat="1" ht="18" hidden="1" customHeight="1" spans="1:10">
      <c r="A138" s="328">
        <f>SUBTOTAL(3,$B$7:B138)</f>
        <v>1</v>
      </c>
      <c r="B138" s="329" t="s">
        <v>721</v>
      </c>
      <c r="C138" s="329" t="s">
        <v>722</v>
      </c>
      <c r="D138" s="383" t="s">
        <v>2962</v>
      </c>
      <c r="E138" s="331">
        <f>'表三 甲'!E266</f>
        <v>0</v>
      </c>
      <c r="F138" s="329" t="s">
        <v>3000</v>
      </c>
      <c r="G138" s="329">
        <v>0.05</v>
      </c>
      <c r="H138" s="329">
        <v>516</v>
      </c>
      <c r="I138" s="329">
        <f t="shared" si="4"/>
        <v>0</v>
      </c>
      <c r="J138" s="329">
        <f t="shared" si="5"/>
        <v>0</v>
      </c>
    </row>
    <row r="139" s="200" customFormat="1" ht="18" hidden="1" customHeight="1" spans="1:10">
      <c r="A139" s="328">
        <f>SUBTOTAL(3,$B$7:B139)</f>
        <v>1</v>
      </c>
      <c r="B139" s="373" t="s">
        <v>1029</v>
      </c>
      <c r="C139" s="373" t="s">
        <v>1030</v>
      </c>
      <c r="D139" s="387" t="s">
        <v>2962</v>
      </c>
      <c r="E139" s="331">
        <f>'表三 甲'!E419</f>
        <v>0</v>
      </c>
      <c r="F139" s="373" t="s">
        <v>3001</v>
      </c>
      <c r="G139" s="329">
        <v>0.3</v>
      </c>
      <c r="H139" s="329">
        <v>137</v>
      </c>
      <c r="I139" s="329">
        <f t="shared" si="4"/>
        <v>0</v>
      </c>
      <c r="J139" s="329">
        <f t="shared" si="5"/>
        <v>0</v>
      </c>
    </row>
    <row r="140" s="200" customFormat="1" ht="18" hidden="1" customHeight="1" spans="1:10">
      <c r="A140" s="328">
        <f>SUBTOTAL(3,$B$7:B140)</f>
        <v>1</v>
      </c>
      <c r="B140" s="373" t="s">
        <v>1031</v>
      </c>
      <c r="C140" s="373" t="s">
        <v>1032</v>
      </c>
      <c r="D140" s="387" t="s">
        <v>2962</v>
      </c>
      <c r="E140" s="331">
        <f>'表三 甲'!E420</f>
        <v>0</v>
      </c>
      <c r="F140" s="373" t="s">
        <v>3001</v>
      </c>
      <c r="G140" s="329">
        <v>0.3</v>
      </c>
      <c r="H140" s="329">
        <v>137</v>
      </c>
      <c r="I140" s="329">
        <f t="shared" si="4"/>
        <v>0</v>
      </c>
      <c r="J140" s="329">
        <f t="shared" si="5"/>
        <v>0</v>
      </c>
    </row>
    <row r="141" s="200" customFormat="1" ht="18" hidden="1" customHeight="1" spans="1:10">
      <c r="A141" s="328">
        <f>SUBTOTAL(3,$B$7:B141)</f>
        <v>1</v>
      </c>
      <c r="B141" s="373" t="s">
        <v>1033</v>
      </c>
      <c r="C141" s="373" t="s">
        <v>1034</v>
      </c>
      <c r="D141" s="387" t="s">
        <v>2962</v>
      </c>
      <c r="E141" s="331">
        <f>'表三 甲'!E421</f>
        <v>0</v>
      </c>
      <c r="F141" s="373" t="s">
        <v>3001</v>
      </c>
      <c r="G141" s="329">
        <v>0.3</v>
      </c>
      <c r="H141" s="329">
        <v>137</v>
      </c>
      <c r="I141" s="329">
        <f t="shared" si="4"/>
        <v>0</v>
      </c>
      <c r="J141" s="329">
        <f t="shared" si="5"/>
        <v>0</v>
      </c>
    </row>
    <row r="142" s="200" customFormat="1" ht="18" hidden="1" customHeight="1" spans="1:10">
      <c r="A142" s="328">
        <f>SUBTOTAL(3,$B$7:B142)</f>
        <v>1</v>
      </c>
      <c r="B142" s="373" t="s">
        <v>1035</v>
      </c>
      <c r="C142" s="373" t="s">
        <v>1036</v>
      </c>
      <c r="D142" s="387" t="s">
        <v>2962</v>
      </c>
      <c r="E142" s="331">
        <f>'表三 甲'!E422</f>
        <v>0</v>
      </c>
      <c r="F142" s="373" t="s">
        <v>3001</v>
      </c>
      <c r="G142" s="329">
        <v>0.3</v>
      </c>
      <c r="H142" s="329">
        <v>137</v>
      </c>
      <c r="I142" s="329">
        <f t="shared" si="4"/>
        <v>0</v>
      </c>
      <c r="J142" s="329">
        <f t="shared" si="5"/>
        <v>0</v>
      </c>
    </row>
    <row r="143" s="200" customFormat="1" ht="18" hidden="1" customHeight="1" spans="1:10">
      <c r="A143" s="328">
        <f>SUBTOTAL(3,$B$7:B143)</f>
        <v>1</v>
      </c>
      <c r="B143" s="373" t="s">
        <v>1037</v>
      </c>
      <c r="C143" s="373" t="s">
        <v>1038</v>
      </c>
      <c r="D143" s="387" t="s">
        <v>2962</v>
      </c>
      <c r="E143" s="331">
        <f>'表三 甲'!E423</f>
        <v>0</v>
      </c>
      <c r="F143" s="373" t="s">
        <v>3001</v>
      </c>
      <c r="G143" s="329">
        <v>0.3</v>
      </c>
      <c r="H143" s="329">
        <v>137</v>
      </c>
      <c r="I143" s="329">
        <f t="shared" si="4"/>
        <v>0</v>
      </c>
      <c r="J143" s="329">
        <f t="shared" si="5"/>
        <v>0</v>
      </c>
    </row>
    <row r="144" s="200" customFormat="1" ht="18" hidden="1" customHeight="1" spans="1:10">
      <c r="A144" s="328">
        <f>SUBTOTAL(3,$B$7:B144)</f>
        <v>1</v>
      </c>
      <c r="B144" s="373" t="s">
        <v>1039</v>
      </c>
      <c r="C144" s="373" t="s">
        <v>1040</v>
      </c>
      <c r="D144" s="387" t="s">
        <v>2962</v>
      </c>
      <c r="E144" s="331">
        <f>'表三 甲'!E424</f>
        <v>0</v>
      </c>
      <c r="F144" s="373" t="s">
        <v>3001</v>
      </c>
      <c r="G144" s="329">
        <v>0.35</v>
      </c>
      <c r="H144" s="329">
        <v>137</v>
      </c>
      <c r="I144" s="329">
        <f t="shared" si="4"/>
        <v>0</v>
      </c>
      <c r="J144" s="329">
        <f t="shared" si="5"/>
        <v>0</v>
      </c>
    </row>
    <row r="145" s="200" customFormat="1" ht="18" hidden="1" customHeight="1" spans="1:10">
      <c r="A145" s="328">
        <f>SUBTOTAL(3,$B$7:B145)</f>
        <v>1</v>
      </c>
      <c r="B145" s="373" t="s">
        <v>1041</v>
      </c>
      <c r="C145" s="373" t="s">
        <v>1042</v>
      </c>
      <c r="D145" s="387" t="s">
        <v>2962</v>
      </c>
      <c r="E145" s="331">
        <f>'表三 甲'!E425</f>
        <v>0</v>
      </c>
      <c r="F145" s="373" t="s">
        <v>3001</v>
      </c>
      <c r="G145" s="329">
        <v>0.35</v>
      </c>
      <c r="H145" s="329">
        <v>137</v>
      </c>
      <c r="I145" s="329">
        <f t="shared" si="4"/>
        <v>0</v>
      </c>
      <c r="J145" s="329">
        <f t="shared" si="5"/>
        <v>0</v>
      </c>
    </row>
    <row r="146" s="200" customFormat="1" ht="18" hidden="1" customHeight="1" spans="1:10">
      <c r="A146" s="328">
        <f>SUBTOTAL(3,$B$7:B146)</f>
        <v>1</v>
      </c>
      <c r="B146" s="373" t="s">
        <v>1043</v>
      </c>
      <c r="C146" s="373" t="s">
        <v>1044</v>
      </c>
      <c r="D146" s="387" t="s">
        <v>2962</v>
      </c>
      <c r="E146" s="331">
        <f>'表三 甲'!E426</f>
        <v>0</v>
      </c>
      <c r="F146" s="373" t="s">
        <v>3001</v>
      </c>
      <c r="G146" s="329">
        <v>0.35</v>
      </c>
      <c r="H146" s="329">
        <v>137</v>
      </c>
      <c r="I146" s="329">
        <f t="shared" si="4"/>
        <v>0</v>
      </c>
      <c r="J146" s="329">
        <f t="shared" si="5"/>
        <v>0</v>
      </c>
    </row>
    <row r="147" s="200" customFormat="1" ht="18" hidden="1" customHeight="1" spans="1:10">
      <c r="A147" s="328">
        <f>SUBTOTAL(3,$B$7:B147)</f>
        <v>1</v>
      </c>
      <c r="B147" s="373" t="s">
        <v>1045</v>
      </c>
      <c r="C147" s="373" t="s">
        <v>1046</v>
      </c>
      <c r="D147" s="387" t="s">
        <v>2962</v>
      </c>
      <c r="E147" s="331">
        <f>'表三 甲'!E427</f>
        <v>0</v>
      </c>
      <c r="F147" s="373" t="s">
        <v>3001</v>
      </c>
      <c r="G147" s="329">
        <v>0.35</v>
      </c>
      <c r="H147" s="329">
        <v>137</v>
      </c>
      <c r="I147" s="329">
        <f t="shared" si="4"/>
        <v>0</v>
      </c>
      <c r="J147" s="329">
        <f t="shared" si="5"/>
        <v>0</v>
      </c>
    </row>
    <row r="148" s="200" customFormat="1" ht="18" hidden="1" customHeight="1" spans="1:10">
      <c r="A148" s="328">
        <f>SUBTOTAL(3,$B$7:B148)</f>
        <v>1</v>
      </c>
      <c r="B148" s="373" t="s">
        <v>1047</v>
      </c>
      <c r="C148" s="373" t="s">
        <v>1048</v>
      </c>
      <c r="D148" s="387" t="s">
        <v>2962</v>
      </c>
      <c r="E148" s="331">
        <f>'表三 甲'!E428</f>
        <v>0</v>
      </c>
      <c r="F148" s="373" t="s">
        <v>3001</v>
      </c>
      <c r="G148" s="329">
        <v>0.35</v>
      </c>
      <c r="H148" s="329">
        <v>137</v>
      </c>
      <c r="I148" s="329">
        <f t="shared" si="4"/>
        <v>0</v>
      </c>
      <c r="J148" s="329">
        <f t="shared" si="5"/>
        <v>0</v>
      </c>
    </row>
    <row r="149" s="200" customFormat="1" ht="18" hidden="1" customHeight="1" spans="1:10">
      <c r="A149" s="328">
        <f>SUBTOTAL(3,$B$7:B149)</f>
        <v>1</v>
      </c>
      <c r="B149" s="373" t="s">
        <v>1049</v>
      </c>
      <c r="C149" s="373" t="s">
        <v>1050</v>
      </c>
      <c r="D149" s="387" t="s">
        <v>2962</v>
      </c>
      <c r="E149" s="331">
        <f>'表三 甲'!E429</f>
        <v>0</v>
      </c>
      <c r="F149" s="373" t="s">
        <v>3001</v>
      </c>
      <c r="G149" s="329">
        <v>0.42</v>
      </c>
      <c r="H149" s="329">
        <v>137</v>
      </c>
      <c r="I149" s="329">
        <f t="shared" si="4"/>
        <v>0</v>
      </c>
      <c r="J149" s="329">
        <f t="shared" si="5"/>
        <v>0</v>
      </c>
    </row>
    <row r="150" s="200" customFormat="1" ht="18" hidden="1" customHeight="1" spans="1:10">
      <c r="A150" s="328">
        <f>SUBTOTAL(3,$B$7:B150)</f>
        <v>1</v>
      </c>
      <c r="B150" s="373" t="s">
        <v>1051</v>
      </c>
      <c r="C150" s="373" t="s">
        <v>1052</v>
      </c>
      <c r="D150" s="387" t="s">
        <v>2962</v>
      </c>
      <c r="E150" s="331">
        <f>'表三 甲'!E430</f>
        <v>0</v>
      </c>
      <c r="F150" s="373" t="s">
        <v>3001</v>
      </c>
      <c r="G150" s="329">
        <v>0.42</v>
      </c>
      <c r="H150" s="329">
        <v>137</v>
      </c>
      <c r="I150" s="329">
        <f t="shared" si="4"/>
        <v>0</v>
      </c>
      <c r="J150" s="329">
        <f t="shared" si="5"/>
        <v>0</v>
      </c>
    </row>
    <row r="151" s="200" customFormat="1" ht="18" hidden="1" customHeight="1" spans="1:10">
      <c r="A151" s="328">
        <f>SUBTOTAL(3,$B$7:B151)</f>
        <v>1</v>
      </c>
      <c r="B151" s="373" t="s">
        <v>1053</v>
      </c>
      <c r="C151" s="373" t="s">
        <v>1054</v>
      </c>
      <c r="D151" s="387" t="s">
        <v>2962</v>
      </c>
      <c r="E151" s="331">
        <f>'表三 甲'!E431</f>
        <v>0</v>
      </c>
      <c r="F151" s="373" t="s">
        <v>3001</v>
      </c>
      <c r="G151" s="329">
        <v>0.42</v>
      </c>
      <c r="H151" s="329">
        <v>137</v>
      </c>
      <c r="I151" s="329">
        <f t="shared" si="4"/>
        <v>0</v>
      </c>
      <c r="J151" s="329">
        <f t="shared" si="5"/>
        <v>0</v>
      </c>
    </row>
    <row r="152" s="200" customFormat="1" ht="18" hidden="1" customHeight="1" spans="1:10">
      <c r="A152" s="328">
        <f>SUBTOTAL(3,$B$7:B152)</f>
        <v>1</v>
      </c>
      <c r="B152" s="373" t="s">
        <v>1055</v>
      </c>
      <c r="C152" s="373" t="s">
        <v>1056</v>
      </c>
      <c r="D152" s="387" t="s">
        <v>2962</v>
      </c>
      <c r="E152" s="331">
        <f>'表三 甲'!E432</f>
        <v>0</v>
      </c>
      <c r="F152" s="373" t="s">
        <v>3001</v>
      </c>
      <c r="G152" s="329">
        <v>0.42</v>
      </c>
      <c r="H152" s="329">
        <v>137</v>
      </c>
      <c r="I152" s="329">
        <f t="shared" si="4"/>
        <v>0</v>
      </c>
      <c r="J152" s="329">
        <f t="shared" si="5"/>
        <v>0</v>
      </c>
    </row>
    <row r="153" s="200" customFormat="1" ht="18" hidden="1" customHeight="1" spans="1:10">
      <c r="A153" s="328">
        <f>SUBTOTAL(3,$B$7:B153)</f>
        <v>1</v>
      </c>
      <c r="B153" s="373" t="s">
        <v>1057</v>
      </c>
      <c r="C153" s="373" t="s">
        <v>1058</v>
      </c>
      <c r="D153" s="387" t="s">
        <v>2962</v>
      </c>
      <c r="E153" s="331">
        <f>'表三 甲'!E433</f>
        <v>0</v>
      </c>
      <c r="F153" s="373" t="s">
        <v>3001</v>
      </c>
      <c r="G153" s="329">
        <v>0.42</v>
      </c>
      <c r="H153" s="329">
        <v>137</v>
      </c>
      <c r="I153" s="329">
        <f t="shared" si="4"/>
        <v>0</v>
      </c>
      <c r="J153" s="329">
        <f t="shared" si="5"/>
        <v>0</v>
      </c>
    </row>
    <row r="154" s="200" customFormat="1" ht="18" hidden="1" customHeight="1" spans="1:10">
      <c r="A154" s="328">
        <f>SUBTOTAL(3,$B$7:B154)</f>
        <v>1</v>
      </c>
      <c r="B154" s="329" t="s">
        <v>1069</v>
      </c>
      <c r="C154" s="329" t="s">
        <v>1070</v>
      </c>
      <c r="D154" s="383" t="s">
        <v>2962</v>
      </c>
      <c r="E154" s="331">
        <f>'表三 甲'!E439</f>
        <v>0</v>
      </c>
      <c r="F154" s="329" t="s">
        <v>3002</v>
      </c>
      <c r="G154" s="329">
        <v>0.2</v>
      </c>
      <c r="H154" s="329">
        <v>119</v>
      </c>
      <c r="I154" s="329">
        <f t="shared" si="4"/>
        <v>0</v>
      </c>
      <c r="J154" s="329">
        <f t="shared" si="5"/>
        <v>0</v>
      </c>
    </row>
    <row r="155" s="200" customFormat="1" ht="18" hidden="1" customHeight="1" spans="1:10">
      <c r="A155" s="328">
        <f>SUBTOTAL(3,$B$7:B155)</f>
        <v>1</v>
      </c>
      <c r="B155" s="329" t="s">
        <v>1071</v>
      </c>
      <c r="C155" s="329" t="s">
        <v>1072</v>
      </c>
      <c r="D155" s="383" t="s">
        <v>2962</v>
      </c>
      <c r="E155" s="331">
        <f>'表三 甲'!E440</f>
        <v>0</v>
      </c>
      <c r="F155" s="329" t="s">
        <v>3002</v>
      </c>
      <c r="G155" s="329">
        <v>0.5</v>
      </c>
      <c r="H155" s="329">
        <v>119</v>
      </c>
      <c r="I155" s="329">
        <f t="shared" si="4"/>
        <v>0</v>
      </c>
      <c r="J155" s="329">
        <f t="shared" si="5"/>
        <v>0</v>
      </c>
    </row>
    <row r="156" s="200" customFormat="1" ht="18" hidden="1" customHeight="1" spans="1:10">
      <c r="A156" s="328">
        <f>SUBTOTAL(3,$B$7:B156)</f>
        <v>1</v>
      </c>
      <c r="B156" s="329" t="s">
        <v>1073</v>
      </c>
      <c r="C156" s="329" t="s">
        <v>1074</v>
      </c>
      <c r="D156" s="383" t="s">
        <v>2962</v>
      </c>
      <c r="E156" s="331">
        <f>'表三 甲'!E441</f>
        <v>0</v>
      </c>
      <c r="F156" s="329" t="s">
        <v>3002</v>
      </c>
      <c r="G156" s="329">
        <v>0.1</v>
      </c>
      <c r="H156" s="329">
        <v>119</v>
      </c>
      <c r="I156" s="329">
        <f t="shared" si="4"/>
        <v>0</v>
      </c>
      <c r="J156" s="329">
        <f t="shared" si="5"/>
        <v>0</v>
      </c>
    </row>
    <row r="157" s="200" customFormat="1" ht="18" hidden="1" customHeight="1" spans="1:10">
      <c r="A157" s="328">
        <f>SUBTOTAL(3,$B$7:B157)</f>
        <v>1</v>
      </c>
      <c r="B157" s="329" t="s">
        <v>1119</v>
      </c>
      <c r="C157" s="329" t="s">
        <v>1120</v>
      </c>
      <c r="D157" s="383" t="s">
        <v>2962</v>
      </c>
      <c r="E157" s="331">
        <f>'表三 甲'!E464</f>
        <v>0</v>
      </c>
      <c r="F157" s="329" t="s">
        <v>3003</v>
      </c>
      <c r="G157" s="329">
        <v>0.4</v>
      </c>
      <c r="H157" s="329">
        <v>138</v>
      </c>
      <c r="I157" s="329">
        <f t="shared" si="4"/>
        <v>0</v>
      </c>
      <c r="J157" s="329">
        <f t="shared" si="5"/>
        <v>0</v>
      </c>
    </row>
    <row r="158" s="200" customFormat="1" ht="18" hidden="1" customHeight="1" spans="1:10">
      <c r="A158" s="328">
        <f>SUBTOTAL(3,$B$7:B158)</f>
        <v>1</v>
      </c>
      <c r="B158" s="329" t="s">
        <v>1119</v>
      </c>
      <c r="C158" s="329" t="s">
        <v>1120</v>
      </c>
      <c r="D158" s="383" t="s">
        <v>2962</v>
      </c>
      <c r="E158" s="331">
        <f>E157</f>
        <v>0</v>
      </c>
      <c r="F158" s="329" t="s">
        <v>3004</v>
      </c>
      <c r="G158" s="329">
        <v>0.4</v>
      </c>
      <c r="H158" s="329">
        <v>372</v>
      </c>
      <c r="I158" s="329">
        <f t="shared" si="4"/>
        <v>0</v>
      </c>
      <c r="J158" s="329">
        <f t="shared" si="5"/>
        <v>0</v>
      </c>
    </row>
    <row r="159" s="200" customFormat="1" ht="18" hidden="1" customHeight="1" spans="1:10">
      <c r="A159" s="328">
        <f>SUBTOTAL(3,$B$7:B159)</f>
        <v>1</v>
      </c>
      <c r="B159" s="329" t="s">
        <v>1121</v>
      </c>
      <c r="C159" s="329" t="s">
        <v>1122</v>
      </c>
      <c r="D159" s="383" t="s">
        <v>2962</v>
      </c>
      <c r="E159" s="331">
        <f>'表三 甲'!E465</f>
        <v>0</v>
      </c>
      <c r="F159" s="329" t="s">
        <v>3003</v>
      </c>
      <c r="G159" s="329">
        <v>0.55</v>
      </c>
      <c r="H159" s="329">
        <v>138</v>
      </c>
      <c r="I159" s="329">
        <f t="shared" si="4"/>
        <v>0</v>
      </c>
      <c r="J159" s="329">
        <f t="shared" si="5"/>
        <v>0</v>
      </c>
    </row>
    <row r="160" s="200" customFormat="1" ht="18" hidden="1" customHeight="1" spans="1:10">
      <c r="A160" s="328">
        <f>SUBTOTAL(3,$B$7:B160)</f>
        <v>1</v>
      </c>
      <c r="B160" s="329" t="s">
        <v>1121</v>
      </c>
      <c r="C160" s="329" t="s">
        <v>1122</v>
      </c>
      <c r="D160" s="383" t="s">
        <v>2962</v>
      </c>
      <c r="E160" s="331">
        <f>E159</f>
        <v>0</v>
      </c>
      <c r="F160" s="329" t="s">
        <v>3004</v>
      </c>
      <c r="G160" s="329">
        <v>0.55</v>
      </c>
      <c r="H160" s="329">
        <v>372</v>
      </c>
      <c r="I160" s="329">
        <f t="shared" si="4"/>
        <v>0</v>
      </c>
      <c r="J160" s="329">
        <f t="shared" si="5"/>
        <v>0</v>
      </c>
    </row>
    <row r="161" s="200" customFormat="1" ht="18" hidden="1" customHeight="1" spans="1:10">
      <c r="A161" s="328">
        <f>SUBTOTAL(3,$B$7:B161)</f>
        <v>1</v>
      </c>
      <c r="B161" s="329" t="s">
        <v>1123</v>
      </c>
      <c r="C161" s="329" t="s">
        <v>1124</v>
      </c>
      <c r="D161" s="383" t="s">
        <v>2962</v>
      </c>
      <c r="E161" s="331">
        <f>'表三 甲'!E466</f>
        <v>0</v>
      </c>
      <c r="F161" s="329" t="s">
        <v>3003</v>
      </c>
      <c r="G161" s="329">
        <v>0.75</v>
      </c>
      <c r="H161" s="329">
        <v>138</v>
      </c>
      <c r="I161" s="329">
        <f t="shared" si="4"/>
        <v>0</v>
      </c>
      <c r="J161" s="329">
        <f t="shared" si="5"/>
        <v>0</v>
      </c>
    </row>
    <row r="162" s="200" customFormat="1" ht="18" hidden="1" customHeight="1" spans="1:10">
      <c r="A162" s="328">
        <f>SUBTOTAL(3,$B$7:B162)</f>
        <v>1</v>
      </c>
      <c r="B162" s="329" t="s">
        <v>1123</v>
      </c>
      <c r="C162" s="329" t="s">
        <v>1124</v>
      </c>
      <c r="D162" s="383" t="s">
        <v>2962</v>
      </c>
      <c r="E162" s="331">
        <f>E161</f>
        <v>0</v>
      </c>
      <c r="F162" s="329" t="s">
        <v>3004</v>
      </c>
      <c r="G162" s="329">
        <v>0.75</v>
      </c>
      <c r="H162" s="329">
        <v>372</v>
      </c>
      <c r="I162" s="329">
        <f t="shared" si="4"/>
        <v>0</v>
      </c>
      <c r="J162" s="329">
        <f t="shared" si="5"/>
        <v>0</v>
      </c>
    </row>
    <row r="163" s="200" customFormat="1" ht="18" hidden="1" customHeight="1" spans="1:10">
      <c r="A163" s="328">
        <f>SUBTOTAL(3,$B$7:B163)</f>
        <v>1</v>
      </c>
      <c r="B163" s="329" t="s">
        <v>1125</v>
      </c>
      <c r="C163" s="329" t="s">
        <v>1126</v>
      </c>
      <c r="D163" s="383" t="s">
        <v>2962</v>
      </c>
      <c r="E163" s="331">
        <f>'表三 甲'!E467</f>
        <v>0</v>
      </c>
      <c r="F163" s="329" t="s">
        <v>3003</v>
      </c>
      <c r="G163" s="329">
        <v>0.9</v>
      </c>
      <c r="H163" s="329">
        <v>138</v>
      </c>
      <c r="I163" s="329">
        <f t="shared" si="4"/>
        <v>0</v>
      </c>
      <c r="J163" s="329">
        <f t="shared" si="5"/>
        <v>0</v>
      </c>
    </row>
    <row r="164" s="200" customFormat="1" ht="18" hidden="1" customHeight="1" spans="1:10">
      <c r="A164" s="328">
        <f>SUBTOTAL(3,$B$7:B164)</f>
        <v>1</v>
      </c>
      <c r="B164" s="329" t="s">
        <v>1125</v>
      </c>
      <c r="C164" s="329" t="s">
        <v>1126</v>
      </c>
      <c r="D164" s="383" t="s">
        <v>2962</v>
      </c>
      <c r="E164" s="331">
        <f>E163</f>
        <v>0</v>
      </c>
      <c r="F164" s="329" t="s">
        <v>3004</v>
      </c>
      <c r="G164" s="329">
        <v>0.9</v>
      </c>
      <c r="H164" s="329">
        <v>372</v>
      </c>
      <c r="I164" s="329">
        <f t="shared" si="4"/>
        <v>0</v>
      </c>
      <c r="J164" s="329">
        <f t="shared" si="5"/>
        <v>0</v>
      </c>
    </row>
    <row r="165" s="200" customFormat="1" ht="18" hidden="1" customHeight="1" spans="1:10">
      <c r="A165" s="328">
        <f>SUBTOTAL(3,$B$7:B165)</f>
        <v>1</v>
      </c>
      <c r="B165" s="329" t="s">
        <v>1127</v>
      </c>
      <c r="C165" s="329" t="s">
        <v>1128</v>
      </c>
      <c r="D165" s="383" t="s">
        <v>2962</v>
      </c>
      <c r="E165" s="331">
        <f>'表三 甲'!E468</f>
        <v>0</v>
      </c>
      <c r="F165" s="329" t="s">
        <v>3004</v>
      </c>
      <c r="G165" s="329">
        <v>1.1</v>
      </c>
      <c r="H165" s="329">
        <v>372</v>
      </c>
      <c r="I165" s="329">
        <f t="shared" si="4"/>
        <v>0</v>
      </c>
      <c r="J165" s="329">
        <f t="shared" si="5"/>
        <v>0</v>
      </c>
    </row>
    <row r="166" s="200" customFormat="1" ht="18" hidden="1" customHeight="1" spans="1:10">
      <c r="A166" s="328">
        <f>SUBTOTAL(3,$B$7:B166)</f>
        <v>1</v>
      </c>
      <c r="B166" s="329" t="s">
        <v>1127</v>
      </c>
      <c r="C166" s="329" t="s">
        <v>1128</v>
      </c>
      <c r="D166" s="383" t="s">
        <v>2962</v>
      </c>
      <c r="E166" s="331">
        <f>E165</f>
        <v>0</v>
      </c>
      <c r="F166" s="329" t="s">
        <v>3003</v>
      </c>
      <c r="G166" s="329">
        <v>1.1</v>
      </c>
      <c r="H166" s="329">
        <v>138</v>
      </c>
      <c r="I166" s="329">
        <f t="shared" si="4"/>
        <v>0</v>
      </c>
      <c r="J166" s="329">
        <f t="shared" si="5"/>
        <v>0</v>
      </c>
    </row>
    <row r="167" s="200" customFormat="1" ht="18" hidden="1" customHeight="1" spans="1:10">
      <c r="A167" s="328">
        <f>SUBTOTAL(3,$B$7:B167)</f>
        <v>1</v>
      </c>
      <c r="B167" s="329" t="s">
        <v>1129</v>
      </c>
      <c r="C167" s="329" t="s">
        <v>1130</v>
      </c>
      <c r="D167" s="383" t="s">
        <v>2962</v>
      </c>
      <c r="E167" s="331">
        <f>'表三 甲'!E469</f>
        <v>0</v>
      </c>
      <c r="F167" s="329" t="s">
        <v>3004</v>
      </c>
      <c r="G167" s="329">
        <v>1.4</v>
      </c>
      <c r="H167" s="329">
        <v>372</v>
      </c>
      <c r="I167" s="329">
        <f t="shared" si="4"/>
        <v>0</v>
      </c>
      <c r="J167" s="329">
        <f t="shared" si="5"/>
        <v>0</v>
      </c>
    </row>
    <row r="168" s="200" customFormat="1" ht="18" hidden="1" customHeight="1" spans="1:10">
      <c r="A168" s="328">
        <f>SUBTOTAL(3,$B$7:B168)</f>
        <v>1</v>
      </c>
      <c r="B168" s="329" t="s">
        <v>1129</v>
      </c>
      <c r="C168" s="329" t="s">
        <v>1130</v>
      </c>
      <c r="D168" s="383" t="s">
        <v>2962</v>
      </c>
      <c r="E168" s="331">
        <f>E167</f>
        <v>0</v>
      </c>
      <c r="F168" s="329" t="s">
        <v>3003</v>
      </c>
      <c r="G168" s="329">
        <v>1.4</v>
      </c>
      <c r="H168" s="329">
        <v>138</v>
      </c>
      <c r="I168" s="329">
        <f t="shared" si="4"/>
        <v>0</v>
      </c>
      <c r="J168" s="329">
        <f t="shared" si="5"/>
        <v>0</v>
      </c>
    </row>
    <row r="169" s="200" customFormat="1" ht="18" hidden="1" customHeight="1" spans="1:10">
      <c r="A169" s="328">
        <f>SUBTOTAL(3,$B$7:B169)</f>
        <v>1</v>
      </c>
      <c r="B169" s="329" t="s">
        <v>1131</v>
      </c>
      <c r="C169" s="329" t="s">
        <v>1132</v>
      </c>
      <c r="D169" s="383" t="s">
        <v>2962</v>
      </c>
      <c r="E169" s="331">
        <f>'表三 甲'!E470</f>
        <v>0</v>
      </c>
      <c r="F169" s="329" t="s">
        <v>3004</v>
      </c>
      <c r="G169" s="329">
        <v>2</v>
      </c>
      <c r="H169" s="329">
        <v>372</v>
      </c>
      <c r="I169" s="329">
        <f t="shared" si="4"/>
        <v>0</v>
      </c>
      <c r="J169" s="329">
        <f t="shared" si="5"/>
        <v>0</v>
      </c>
    </row>
    <row r="170" s="200" customFormat="1" ht="18" hidden="1" customHeight="1" spans="1:10">
      <c r="A170" s="328">
        <f>SUBTOTAL(3,$B$7:B170)</f>
        <v>1</v>
      </c>
      <c r="B170" s="329" t="s">
        <v>1131</v>
      </c>
      <c r="C170" s="329" t="s">
        <v>1132</v>
      </c>
      <c r="D170" s="383" t="s">
        <v>2962</v>
      </c>
      <c r="E170" s="331">
        <f>E169</f>
        <v>0</v>
      </c>
      <c r="F170" s="329" t="s">
        <v>3003</v>
      </c>
      <c r="G170" s="329">
        <v>2</v>
      </c>
      <c r="H170" s="329">
        <v>138</v>
      </c>
      <c r="I170" s="329">
        <f t="shared" si="4"/>
        <v>0</v>
      </c>
      <c r="J170" s="329">
        <f t="shared" si="5"/>
        <v>0</v>
      </c>
    </row>
    <row r="171" s="200" customFormat="1" ht="18" hidden="1" customHeight="1" spans="1:10">
      <c r="A171" s="328">
        <f>SUBTOTAL(3,$B$7:B171)</f>
        <v>1</v>
      </c>
      <c r="B171" s="373" t="s">
        <v>1194</v>
      </c>
      <c r="C171" s="373" t="s">
        <v>1195</v>
      </c>
      <c r="D171" s="387" t="s">
        <v>2962</v>
      </c>
      <c r="E171" s="331">
        <f>'表三 甲'!E501</f>
        <v>0</v>
      </c>
      <c r="F171" s="373" t="s">
        <v>3005</v>
      </c>
      <c r="G171" s="329">
        <v>0.23</v>
      </c>
      <c r="H171" s="329">
        <v>814</v>
      </c>
      <c r="I171" s="329">
        <f t="shared" si="4"/>
        <v>0</v>
      </c>
      <c r="J171" s="329">
        <f t="shared" si="5"/>
        <v>0</v>
      </c>
    </row>
    <row r="172" s="200" customFormat="1" ht="18" hidden="1" customHeight="1" spans="1:10">
      <c r="A172" s="328">
        <f>SUBTOTAL(3,$B$7:B172)</f>
        <v>1</v>
      </c>
      <c r="B172" s="373" t="s">
        <v>1194</v>
      </c>
      <c r="C172" s="373" t="s">
        <v>1195</v>
      </c>
      <c r="D172" s="387" t="s">
        <v>2962</v>
      </c>
      <c r="E172" s="331">
        <f>E171</f>
        <v>0</v>
      </c>
      <c r="F172" s="373" t="s">
        <v>3006</v>
      </c>
      <c r="G172" s="329">
        <v>0.46</v>
      </c>
      <c r="H172" s="329">
        <v>372</v>
      </c>
      <c r="I172" s="329">
        <f t="shared" si="4"/>
        <v>0</v>
      </c>
      <c r="J172" s="329">
        <f t="shared" si="5"/>
        <v>0</v>
      </c>
    </row>
    <row r="173" s="200" customFormat="1" ht="18" hidden="1" customHeight="1" spans="1:10">
      <c r="A173" s="328">
        <f>SUBTOTAL(3,$B$7:B173)</f>
        <v>1</v>
      </c>
      <c r="B173" s="373" t="s">
        <v>1194</v>
      </c>
      <c r="C173" s="373" t="s">
        <v>1195</v>
      </c>
      <c r="D173" s="387" t="s">
        <v>2962</v>
      </c>
      <c r="E173" s="331">
        <f>E171</f>
        <v>0</v>
      </c>
      <c r="F173" s="373" t="s">
        <v>3007</v>
      </c>
      <c r="G173" s="329">
        <v>0.18</v>
      </c>
      <c r="H173" s="329">
        <v>516</v>
      </c>
      <c r="I173" s="329">
        <f t="shared" si="4"/>
        <v>0</v>
      </c>
      <c r="J173" s="329">
        <f t="shared" si="5"/>
        <v>0</v>
      </c>
    </row>
    <row r="174" s="200" customFormat="1" ht="18" hidden="1" customHeight="1" spans="1:10">
      <c r="A174" s="328">
        <f>SUBTOTAL(3,$B$7:B174)</f>
        <v>1</v>
      </c>
      <c r="B174" s="373" t="s">
        <v>1196</v>
      </c>
      <c r="C174" s="373" t="s">
        <v>1197</v>
      </c>
      <c r="D174" s="387" t="s">
        <v>2962</v>
      </c>
      <c r="E174" s="331">
        <f>'表三 甲'!E502</f>
        <v>0</v>
      </c>
      <c r="F174" s="373" t="s">
        <v>3005</v>
      </c>
      <c r="G174" s="329">
        <v>0.26</v>
      </c>
      <c r="H174" s="329">
        <v>814</v>
      </c>
      <c r="I174" s="329">
        <f t="shared" si="4"/>
        <v>0</v>
      </c>
      <c r="J174" s="329">
        <f t="shared" si="5"/>
        <v>0</v>
      </c>
    </row>
    <row r="175" s="200" customFormat="1" ht="18" hidden="1" customHeight="1" spans="1:10">
      <c r="A175" s="328">
        <f>SUBTOTAL(3,$B$7:B175)</f>
        <v>1</v>
      </c>
      <c r="B175" s="373" t="s">
        <v>1196</v>
      </c>
      <c r="C175" s="373" t="s">
        <v>1197</v>
      </c>
      <c r="D175" s="387" t="s">
        <v>2962</v>
      </c>
      <c r="E175" s="331">
        <f>E174</f>
        <v>0</v>
      </c>
      <c r="F175" s="373" t="s">
        <v>3007</v>
      </c>
      <c r="G175" s="329">
        <v>0.18</v>
      </c>
      <c r="H175" s="329">
        <v>516</v>
      </c>
      <c r="I175" s="329">
        <f t="shared" si="4"/>
        <v>0</v>
      </c>
      <c r="J175" s="329">
        <f t="shared" si="5"/>
        <v>0</v>
      </c>
    </row>
    <row r="176" s="200" customFormat="1" ht="18" hidden="1" customHeight="1" spans="1:10">
      <c r="A176" s="328">
        <f>SUBTOTAL(3,$B$7:B176)</f>
        <v>1</v>
      </c>
      <c r="B176" s="373" t="s">
        <v>1196</v>
      </c>
      <c r="C176" s="373" t="s">
        <v>1197</v>
      </c>
      <c r="D176" s="387" t="s">
        <v>2962</v>
      </c>
      <c r="E176" s="331">
        <f>E174</f>
        <v>0</v>
      </c>
      <c r="F176" s="373" t="s">
        <v>3006</v>
      </c>
      <c r="G176" s="329">
        <v>0.52</v>
      </c>
      <c r="H176" s="329">
        <v>372</v>
      </c>
      <c r="I176" s="329">
        <f t="shared" si="4"/>
        <v>0</v>
      </c>
      <c r="J176" s="329">
        <f t="shared" si="5"/>
        <v>0</v>
      </c>
    </row>
    <row r="177" s="200" customFormat="1" ht="18" hidden="1" customHeight="1" spans="1:10">
      <c r="A177" s="328">
        <f>SUBTOTAL(3,$B$7:B177)</f>
        <v>1</v>
      </c>
      <c r="B177" s="373" t="s">
        <v>1198</v>
      </c>
      <c r="C177" s="373" t="s">
        <v>1199</v>
      </c>
      <c r="D177" s="387" t="s">
        <v>2962</v>
      </c>
      <c r="E177" s="331">
        <f>'表三 甲'!E503</f>
        <v>0</v>
      </c>
      <c r="F177" s="373" t="s">
        <v>3007</v>
      </c>
      <c r="G177" s="329">
        <v>0.18</v>
      </c>
      <c r="H177" s="329">
        <v>516</v>
      </c>
      <c r="I177" s="329">
        <f t="shared" si="4"/>
        <v>0</v>
      </c>
      <c r="J177" s="329">
        <f t="shared" si="5"/>
        <v>0</v>
      </c>
    </row>
    <row r="178" s="200" customFormat="1" ht="18" hidden="1" customHeight="1" spans="1:10">
      <c r="A178" s="328">
        <f>SUBTOTAL(3,$B$7:B178)</f>
        <v>1</v>
      </c>
      <c r="B178" s="373" t="s">
        <v>1198</v>
      </c>
      <c r="C178" s="373" t="s">
        <v>1199</v>
      </c>
      <c r="D178" s="387" t="s">
        <v>2962</v>
      </c>
      <c r="E178" s="331">
        <f>E177</f>
        <v>0</v>
      </c>
      <c r="F178" s="373" t="s">
        <v>3006</v>
      </c>
      <c r="G178" s="329">
        <v>0.6</v>
      </c>
      <c r="H178" s="329">
        <v>372</v>
      </c>
      <c r="I178" s="329">
        <f t="shared" si="4"/>
        <v>0</v>
      </c>
      <c r="J178" s="329">
        <f t="shared" si="5"/>
        <v>0</v>
      </c>
    </row>
    <row r="179" s="200" customFormat="1" ht="18" hidden="1" customHeight="1" spans="1:10">
      <c r="A179" s="328">
        <f>SUBTOTAL(3,$B$7:B179)</f>
        <v>1</v>
      </c>
      <c r="B179" s="373" t="s">
        <v>1198</v>
      </c>
      <c r="C179" s="373" t="s">
        <v>1199</v>
      </c>
      <c r="D179" s="387" t="s">
        <v>2962</v>
      </c>
      <c r="E179" s="331">
        <f>E177</f>
        <v>0</v>
      </c>
      <c r="F179" s="373" t="s">
        <v>3005</v>
      </c>
      <c r="G179" s="329">
        <v>0.3</v>
      </c>
      <c r="H179" s="329">
        <v>814</v>
      </c>
      <c r="I179" s="329">
        <f t="shared" si="4"/>
        <v>0</v>
      </c>
      <c r="J179" s="329">
        <f t="shared" si="5"/>
        <v>0</v>
      </c>
    </row>
    <row r="180" s="200" customFormat="1" ht="18" hidden="1" customHeight="1" spans="1:10">
      <c r="A180" s="328">
        <f>SUBTOTAL(3,$B$7:B180)</f>
        <v>1</v>
      </c>
      <c r="B180" s="373" t="s">
        <v>1200</v>
      </c>
      <c r="C180" s="373" t="s">
        <v>1201</v>
      </c>
      <c r="D180" s="387" t="s">
        <v>2962</v>
      </c>
      <c r="E180" s="331">
        <f>'表三 甲'!E504</f>
        <v>0</v>
      </c>
      <c r="F180" s="373" t="s">
        <v>3007</v>
      </c>
      <c r="G180" s="329">
        <v>0.15</v>
      </c>
      <c r="H180" s="329">
        <v>516</v>
      </c>
      <c r="I180" s="329">
        <f t="shared" si="4"/>
        <v>0</v>
      </c>
      <c r="J180" s="329">
        <f t="shared" si="5"/>
        <v>0</v>
      </c>
    </row>
    <row r="181" s="200" customFormat="1" ht="18" hidden="1" customHeight="1" spans="1:10">
      <c r="A181" s="328">
        <f>SUBTOTAL(3,$B$7:B181)</f>
        <v>1</v>
      </c>
      <c r="B181" s="373" t="s">
        <v>1200</v>
      </c>
      <c r="C181" s="373" t="s">
        <v>1201</v>
      </c>
      <c r="D181" s="387" t="s">
        <v>2962</v>
      </c>
      <c r="E181" s="331">
        <f>E180</f>
        <v>0</v>
      </c>
      <c r="F181" s="373" t="s">
        <v>3006</v>
      </c>
      <c r="G181" s="329">
        <v>0.4</v>
      </c>
      <c r="H181" s="329">
        <v>372</v>
      </c>
      <c r="I181" s="329">
        <f t="shared" si="4"/>
        <v>0</v>
      </c>
      <c r="J181" s="329">
        <f t="shared" si="5"/>
        <v>0</v>
      </c>
    </row>
    <row r="182" s="200" customFormat="1" ht="18" hidden="1" customHeight="1" spans="1:10">
      <c r="A182" s="328">
        <f>SUBTOTAL(3,$B$7:B182)</f>
        <v>1</v>
      </c>
      <c r="B182" s="373" t="s">
        <v>1200</v>
      </c>
      <c r="C182" s="373" t="s">
        <v>1201</v>
      </c>
      <c r="D182" s="387" t="s">
        <v>2962</v>
      </c>
      <c r="E182" s="331">
        <f>E180</f>
        <v>0</v>
      </c>
      <c r="F182" s="373" t="s">
        <v>3005</v>
      </c>
      <c r="G182" s="329">
        <v>0.2</v>
      </c>
      <c r="H182" s="329">
        <v>814</v>
      </c>
      <c r="I182" s="329">
        <f t="shared" si="4"/>
        <v>0</v>
      </c>
      <c r="J182" s="329">
        <f t="shared" si="5"/>
        <v>0</v>
      </c>
    </row>
    <row r="183" s="200" customFormat="1" ht="18" hidden="1" customHeight="1" spans="1:10">
      <c r="A183" s="328">
        <f>SUBTOTAL(3,$B$7:B183)</f>
        <v>1</v>
      </c>
      <c r="B183" s="373" t="s">
        <v>1202</v>
      </c>
      <c r="C183" s="373" t="s">
        <v>1203</v>
      </c>
      <c r="D183" s="387" t="s">
        <v>2962</v>
      </c>
      <c r="E183" s="331">
        <f>'表三 甲'!E505</f>
        <v>0</v>
      </c>
      <c r="F183" s="373" t="s">
        <v>3007</v>
      </c>
      <c r="G183" s="329">
        <v>0.15</v>
      </c>
      <c r="H183" s="329">
        <v>516</v>
      </c>
      <c r="I183" s="329">
        <f t="shared" si="4"/>
        <v>0</v>
      </c>
      <c r="J183" s="329">
        <f t="shared" si="5"/>
        <v>0</v>
      </c>
    </row>
    <row r="184" s="200" customFormat="1" ht="18" hidden="1" customHeight="1" spans="1:10">
      <c r="A184" s="328">
        <f>SUBTOTAL(3,$B$7:B184)</f>
        <v>1</v>
      </c>
      <c r="B184" s="373" t="s">
        <v>1202</v>
      </c>
      <c r="C184" s="373" t="s">
        <v>1203</v>
      </c>
      <c r="D184" s="387" t="s">
        <v>2962</v>
      </c>
      <c r="E184" s="331">
        <f>E183</f>
        <v>0</v>
      </c>
      <c r="F184" s="373" t="s">
        <v>3005</v>
      </c>
      <c r="G184" s="329">
        <v>0.23</v>
      </c>
      <c r="H184" s="329">
        <v>814</v>
      </c>
      <c r="I184" s="329">
        <f t="shared" si="4"/>
        <v>0</v>
      </c>
      <c r="J184" s="329">
        <f t="shared" si="5"/>
        <v>0</v>
      </c>
    </row>
    <row r="185" s="200" customFormat="1" ht="18" hidden="1" customHeight="1" spans="1:10">
      <c r="A185" s="328">
        <f>SUBTOTAL(3,$B$7:B185)</f>
        <v>1</v>
      </c>
      <c r="B185" s="373" t="s">
        <v>1202</v>
      </c>
      <c r="C185" s="373" t="s">
        <v>1203</v>
      </c>
      <c r="D185" s="387" t="s">
        <v>2962</v>
      </c>
      <c r="E185" s="331">
        <f>E183</f>
        <v>0</v>
      </c>
      <c r="F185" s="373" t="s">
        <v>3006</v>
      </c>
      <c r="G185" s="329">
        <v>0.46</v>
      </c>
      <c r="H185" s="329">
        <v>372</v>
      </c>
      <c r="I185" s="329">
        <f t="shared" si="4"/>
        <v>0</v>
      </c>
      <c r="J185" s="329">
        <f t="shared" si="5"/>
        <v>0</v>
      </c>
    </row>
    <row r="186" s="200" customFormat="1" ht="18" hidden="1" customHeight="1" spans="1:10">
      <c r="A186" s="328">
        <f>SUBTOTAL(3,$B$7:B186)</f>
        <v>1</v>
      </c>
      <c r="B186" s="373" t="s">
        <v>1204</v>
      </c>
      <c r="C186" s="373" t="s">
        <v>1205</v>
      </c>
      <c r="D186" s="387" t="s">
        <v>2962</v>
      </c>
      <c r="E186" s="331">
        <f>'表三 甲'!E506</f>
        <v>0</v>
      </c>
      <c r="F186" s="373" t="s">
        <v>3005</v>
      </c>
      <c r="G186" s="329">
        <v>0.26</v>
      </c>
      <c r="H186" s="329">
        <v>814</v>
      </c>
      <c r="I186" s="329">
        <f t="shared" si="4"/>
        <v>0</v>
      </c>
      <c r="J186" s="329">
        <f t="shared" si="5"/>
        <v>0</v>
      </c>
    </row>
    <row r="187" s="200" customFormat="1" ht="18" hidden="1" customHeight="1" spans="1:10">
      <c r="A187" s="328">
        <f>SUBTOTAL(3,$B$7:B187)</f>
        <v>1</v>
      </c>
      <c r="B187" s="373" t="s">
        <v>1204</v>
      </c>
      <c r="C187" s="373" t="s">
        <v>1205</v>
      </c>
      <c r="D187" s="387" t="s">
        <v>2962</v>
      </c>
      <c r="E187" s="331">
        <f>E186</f>
        <v>0</v>
      </c>
      <c r="F187" s="373" t="s">
        <v>3007</v>
      </c>
      <c r="G187" s="329">
        <v>0.15</v>
      </c>
      <c r="H187" s="329">
        <v>516</v>
      </c>
      <c r="I187" s="329">
        <f t="shared" si="4"/>
        <v>0</v>
      </c>
      <c r="J187" s="329">
        <f t="shared" si="5"/>
        <v>0</v>
      </c>
    </row>
    <row r="188" s="200" customFormat="1" ht="18" hidden="1" customHeight="1" spans="1:10">
      <c r="A188" s="328">
        <f>SUBTOTAL(3,$B$7:B188)</f>
        <v>1</v>
      </c>
      <c r="B188" s="373" t="s">
        <v>1204</v>
      </c>
      <c r="C188" s="373" t="s">
        <v>1205</v>
      </c>
      <c r="D188" s="387" t="s">
        <v>2962</v>
      </c>
      <c r="E188" s="331">
        <f>E186</f>
        <v>0</v>
      </c>
      <c r="F188" s="373" t="s">
        <v>3006</v>
      </c>
      <c r="G188" s="329">
        <v>0.52</v>
      </c>
      <c r="H188" s="329">
        <v>372</v>
      </c>
      <c r="I188" s="329">
        <f t="shared" si="4"/>
        <v>0</v>
      </c>
      <c r="J188" s="329">
        <f t="shared" si="5"/>
        <v>0</v>
      </c>
    </row>
    <row r="189" s="200" customFormat="1" ht="18" hidden="1" customHeight="1" spans="1:10">
      <c r="A189" s="328">
        <f>SUBTOTAL(3,$B$7:B189)</f>
        <v>1</v>
      </c>
      <c r="B189" s="329" t="s">
        <v>1212</v>
      </c>
      <c r="C189" s="329" t="s">
        <v>1213</v>
      </c>
      <c r="D189" s="383" t="s">
        <v>2962</v>
      </c>
      <c r="E189" s="331">
        <f>'表三 甲'!E510</f>
        <v>0</v>
      </c>
      <c r="F189" s="329" t="s">
        <v>2974</v>
      </c>
      <c r="G189" s="329">
        <v>0.1</v>
      </c>
      <c r="H189" s="329">
        <v>368</v>
      </c>
      <c r="I189" s="329">
        <f t="shared" si="4"/>
        <v>0</v>
      </c>
      <c r="J189" s="329">
        <f t="shared" si="5"/>
        <v>0</v>
      </c>
    </row>
    <row r="190" s="200" customFormat="1" ht="18" hidden="1" customHeight="1" spans="1:10">
      <c r="A190" s="328">
        <f>SUBTOTAL(3,$B$7:B190)</f>
        <v>1</v>
      </c>
      <c r="B190" s="329" t="s">
        <v>1214</v>
      </c>
      <c r="C190" s="329" t="s">
        <v>1215</v>
      </c>
      <c r="D190" s="383" t="s">
        <v>2962</v>
      </c>
      <c r="E190" s="331">
        <f>'表三 甲'!E511</f>
        <v>0</v>
      </c>
      <c r="F190" s="329" t="s">
        <v>2974</v>
      </c>
      <c r="G190" s="329">
        <v>0.12</v>
      </c>
      <c r="H190" s="329">
        <v>368</v>
      </c>
      <c r="I190" s="329">
        <f t="shared" si="4"/>
        <v>0</v>
      </c>
      <c r="J190" s="329">
        <f t="shared" si="5"/>
        <v>0</v>
      </c>
    </row>
    <row r="191" s="200" customFormat="1" ht="18" hidden="1" customHeight="1" spans="1:10">
      <c r="A191" s="328">
        <f>SUBTOTAL(3,$B$7:B191)</f>
        <v>1</v>
      </c>
      <c r="B191" s="329" t="s">
        <v>1218</v>
      </c>
      <c r="C191" s="329" t="s">
        <v>1219</v>
      </c>
      <c r="D191" s="383" t="s">
        <v>2962</v>
      </c>
      <c r="E191" s="331">
        <f>'表三 甲'!E513</f>
        <v>0</v>
      </c>
      <c r="F191" s="329" t="s">
        <v>3006</v>
      </c>
      <c r="G191" s="329">
        <v>0.08</v>
      </c>
      <c r="H191" s="329">
        <v>372</v>
      </c>
      <c r="I191" s="329">
        <f t="shared" si="4"/>
        <v>0</v>
      </c>
      <c r="J191" s="329">
        <f t="shared" si="5"/>
        <v>0</v>
      </c>
    </row>
    <row r="192" s="200" customFormat="1" ht="18" hidden="1" customHeight="1" spans="1:10">
      <c r="A192" s="328">
        <f>SUBTOTAL(3,$B$7:B192)</f>
        <v>1</v>
      </c>
      <c r="B192" s="329" t="s">
        <v>1218</v>
      </c>
      <c r="C192" s="329" t="s">
        <v>1219</v>
      </c>
      <c r="D192" s="383" t="s">
        <v>2962</v>
      </c>
      <c r="E192" s="331">
        <f>E191</f>
        <v>0</v>
      </c>
      <c r="F192" s="329" t="s">
        <v>3005</v>
      </c>
      <c r="G192" s="329">
        <v>0.08</v>
      </c>
      <c r="H192" s="329">
        <v>814</v>
      </c>
      <c r="I192" s="329">
        <f t="shared" si="4"/>
        <v>0</v>
      </c>
      <c r="J192" s="329">
        <f t="shared" si="5"/>
        <v>0</v>
      </c>
    </row>
    <row r="193" s="200" customFormat="1" ht="18" hidden="1" customHeight="1" spans="1:10">
      <c r="A193" s="328">
        <f>SUBTOTAL(3,$B$7:B193)</f>
        <v>1</v>
      </c>
      <c r="B193" s="373" t="s">
        <v>1224</v>
      </c>
      <c r="C193" s="373" t="s">
        <v>1225</v>
      </c>
      <c r="D193" s="387" t="s">
        <v>2962</v>
      </c>
      <c r="E193" s="388">
        <f>'表三 甲'!E516</f>
        <v>0</v>
      </c>
      <c r="F193" s="373" t="s">
        <v>3008</v>
      </c>
      <c r="G193" s="329">
        <v>0.44</v>
      </c>
      <c r="H193" s="329">
        <v>372</v>
      </c>
      <c r="I193" s="329">
        <f t="shared" si="4"/>
        <v>0</v>
      </c>
      <c r="J193" s="329">
        <f t="shared" si="5"/>
        <v>0</v>
      </c>
    </row>
    <row r="194" s="200" customFormat="1" ht="18" hidden="1" customHeight="1" spans="1:10">
      <c r="A194" s="328">
        <f>SUBTOTAL(3,$B$7:B194)</f>
        <v>1</v>
      </c>
      <c r="B194" s="373" t="s">
        <v>1224</v>
      </c>
      <c r="C194" s="373" t="s">
        <v>1225</v>
      </c>
      <c r="D194" s="387" t="s">
        <v>2962</v>
      </c>
      <c r="E194" s="388">
        <f>E193</f>
        <v>0</v>
      </c>
      <c r="F194" s="373" t="s">
        <v>3009</v>
      </c>
      <c r="G194" s="329">
        <v>0.63</v>
      </c>
      <c r="H194" s="329">
        <v>137</v>
      </c>
      <c r="I194" s="329">
        <f t="shared" si="4"/>
        <v>0</v>
      </c>
      <c r="J194" s="329">
        <f t="shared" si="5"/>
        <v>0</v>
      </c>
    </row>
    <row r="195" s="200" customFormat="1" ht="18" hidden="1" customHeight="1" spans="1:10">
      <c r="A195" s="328">
        <f>SUBTOTAL(3,$B$7:B195)</f>
        <v>1</v>
      </c>
      <c r="B195" s="373" t="s">
        <v>1224</v>
      </c>
      <c r="C195" s="373" t="s">
        <v>1225</v>
      </c>
      <c r="D195" s="387" t="s">
        <v>2962</v>
      </c>
      <c r="E195" s="388">
        <f>E193</f>
        <v>0</v>
      </c>
      <c r="F195" s="373" t="s">
        <v>2967</v>
      </c>
      <c r="G195" s="329">
        <v>0.7</v>
      </c>
      <c r="H195" s="329">
        <v>210</v>
      </c>
      <c r="I195" s="329">
        <f t="shared" si="4"/>
        <v>0</v>
      </c>
      <c r="J195" s="329">
        <f t="shared" si="5"/>
        <v>0</v>
      </c>
    </row>
    <row r="196" s="200" customFormat="1" ht="18" hidden="1" customHeight="1" spans="1:10">
      <c r="A196" s="328">
        <f>SUBTOTAL(3,$B$7:B196)</f>
        <v>1</v>
      </c>
      <c r="B196" s="373" t="s">
        <v>1224</v>
      </c>
      <c r="C196" s="373" t="s">
        <v>1225</v>
      </c>
      <c r="D196" s="387" t="s">
        <v>2962</v>
      </c>
      <c r="E196" s="388">
        <f>E193</f>
        <v>0</v>
      </c>
      <c r="F196" s="373" t="s">
        <v>3010</v>
      </c>
      <c r="G196" s="329">
        <v>0.84</v>
      </c>
      <c r="H196" s="329">
        <v>202</v>
      </c>
      <c r="I196" s="329">
        <f t="shared" si="4"/>
        <v>0</v>
      </c>
      <c r="J196" s="329">
        <f t="shared" si="5"/>
        <v>0</v>
      </c>
    </row>
    <row r="197" s="200" customFormat="1" ht="18" hidden="1" customHeight="1" spans="1:10">
      <c r="A197" s="328">
        <f>SUBTOTAL(3,$B$7:B197)</f>
        <v>1</v>
      </c>
      <c r="B197" s="373" t="s">
        <v>1226</v>
      </c>
      <c r="C197" s="373" t="s">
        <v>1227</v>
      </c>
      <c r="D197" s="387" t="s">
        <v>2962</v>
      </c>
      <c r="E197" s="388">
        <f>'表三 甲'!E517</f>
        <v>0</v>
      </c>
      <c r="F197" s="373" t="s">
        <v>3010</v>
      </c>
      <c r="G197" s="329">
        <v>0.17</v>
      </c>
      <c r="H197" s="329">
        <v>202</v>
      </c>
      <c r="I197" s="329">
        <f t="shared" si="4"/>
        <v>0</v>
      </c>
      <c r="J197" s="329">
        <f t="shared" si="5"/>
        <v>0</v>
      </c>
    </row>
    <row r="198" s="200" customFormat="1" ht="18" hidden="1" customHeight="1" spans="1:10">
      <c r="A198" s="328">
        <f>SUBTOTAL(3,$B$7:B198)</f>
        <v>1</v>
      </c>
      <c r="B198" s="373" t="s">
        <v>1226</v>
      </c>
      <c r="C198" s="373" t="s">
        <v>1227</v>
      </c>
      <c r="D198" s="387" t="s">
        <v>2962</v>
      </c>
      <c r="E198" s="388">
        <f>E197</f>
        <v>0</v>
      </c>
      <c r="F198" s="373" t="s">
        <v>3008</v>
      </c>
      <c r="G198" s="329">
        <v>0.08</v>
      </c>
      <c r="H198" s="329">
        <v>372</v>
      </c>
      <c r="I198" s="329">
        <f t="shared" si="4"/>
        <v>0</v>
      </c>
      <c r="J198" s="329">
        <f t="shared" si="5"/>
        <v>0</v>
      </c>
    </row>
    <row r="199" s="200" customFormat="1" ht="18" hidden="1" customHeight="1" spans="1:10">
      <c r="A199" s="328">
        <f>SUBTOTAL(3,$B$7:B199)</f>
        <v>1</v>
      </c>
      <c r="B199" s="373" t="s">
        <v>1226</v>
      </c>
      <c r="C199" s="373" t="s">
        <v>1227</v>
      </c>
      <c r="D199" s="387" t="s">
        <v>2962</v>
      </c>
      <c r="E199" s="388">
        <f>E197</f>
        <v>0</v>
      </c>
      <c r="F199" s="373" t="s">
        <v>3009</v>
      </c>
      <c r="G199" s="329">
        <v>0.1</v>
      </c>
      <c r="H199" s="329">
        <v>137</v>
      </c>
      <c r="I199" s="329">
        <f t="shared" si="4"/>
        <v>0</v>
      </c>
      <c r="J199" s="329">
        <f t="shared" si="5"/>
        <v>0</v>
      </c>
    </row>
    <row r="200" s="200" customFormat="1" ht="18" hidden="1" customHeight="1" spans="1:10">
      <c r="A200" s="328">
        <f>SUBTOTAL(3,$B$7:B200)</f>
        <v>1</v>
      </c>
      <c r="B200" s="373" t="s">
        <v>1226</v>
      </c>
      <c r="C200" s="373" t="s">
        <v>1227</v>
      </c>
      <c r="D200" s="387" t="s">
        <v>2962</v>
      </c>
      <c r="E200" s="388">
        <f>E197</f>
        <v>0</v>
      </c>
      <c r="F200" s="373" t="s">
        <v>2967</v>
      </c>
      <c r="G200" s="329">
        <v>0.11</v>
      </c>
      <c r="H200" s="329">
        <v>210</v>
      </c>
      <c r="I200" s="329">
        <f t="shared" ref="I200:I263" si="6">E200*G200</f>
        <v>0</v>
      </c>
      <c r="J200" s="329">
        <f t="shared" ref="J200:J263" si="7">H200*I200</f>
        <v>0</v>
      </c>
    </row>
    <row r="201" s="200" customFormat="1" ht="18" hidden="1" customHeight="1" spans="1:10">
      <c r="A201" s="328">
        <f>SUBTOTAL(3,$B$7:B201)</f>
        <v>1</v>
      </c>
      <c r="B201" s="373" t="s">
        <v>1228</v>
      </c>
      <c r="C201" s="373" t="s">
        <v>1229</v>
      </c>
      <c r="D201" s="387" t="s">
        <v>2962</v>
      </c>
      <c r="E201" s="388">
        <f>'表三 甲'!E518</f>
        <v>0</v>
      </c>
      <c r="F201" s="373" t="s">
        <v>2967</v>
      </c>
      <c r="G201" s="329">
        <v>0.7</v>
      </c>
      <c r="H201" s="329">
        <v>210</v>
      </c>
      <c r="I201" s="329">
        <f t="shared" si="6"/>
        <v>0</v>
      </c>
      <c r="J201" s="329">
        <f t="shared" si="7"/>
        <v>0</v>
      </c>
    </row>
    <row r="202" s="200" customFormat="1" ht="18" hidden="1" customHeight="1" spans="1:10">
      <c r="A202" s="328">
        <f>SUBTOTAL(3,$B$7:B202)</f>
        <v>1</v>
      </c>
      <c r="B202" s="373" t="s">
        <v>1228</v>
      </c>
      <c r="C202" s="373" t="s">
        <v>1229</v>
      </c>
      <c r="D202" s="387" t="s">
        <v>2962</v>
      </c>
      <c r="E202" s="388">
        <f>E201</f>
        <v>0</v>
      </c>
      <c r="F202" s="373" t="s">
        <v>3009</v>
      </c>
      <c r="G202" s="329">
        <v>0.63</v>
      </c>
      <c r="H202" s="329">
        <v>137</v>
      </c>
      <c r="I202" s="329">
        <f t="shared" si="6"/>
        <v>0</v>
      </c>
      <c r="J202" s="329">
        <f t="shared" si="7"/>
        <v>0</v>
      </c>
    </row>
    <row r="203" s="200" customFormat="1" ht="18" hidden="1" customHeight="1" spans="1:10">
      <c r="A203" s="328">
        <f>SUBTOTAL(3,$B$7:B203)</f>
        <v>1</v>
      </c>
      <c r="B203" s="373" t="s">
        <v>1228</v>
      </c>
      <c r="C203" s="373" t="s">
        <v>1229</v>
      </c>
      <c r="D203" s="387" t="s">
        <v>2962</v>
      </c>
      <c r="E203" s="388">
        <f>E201</f>
        <v>0</v>
      </c>
      <c r="F203" s="373" t="s">
        <v>3008</v>
      </c>
      <c r="G203" s="329">
        <v>0.44</v>
      </c>
      <c r="H203" s="329">
        <v>372</v>
      </c>
      <c r="I203" s="329">
        <f t="shared" si="6"/>
        <v>0</v>
      </c>
      <c r="J203" s="329">
        <f t="shared" si="7"/>
        <v>0</v>
      </c>
    </row>
    <row r="204" s="200" customFormat="1" ht="18" hidden="1" customHeight="1" spans="1:10">
      <c r="A204" s="328">
        <f>SUBTOTAL(3,$B$7:B204)</f>
        <v>1</v>
      </c>
      <c r="B204" s="373" t="s">
        <v>1228</v>
      </c>
      <c r="C204" s="373" t="s">
        <v>1229</v>
      </c>
      <c r="D204" s="387" t="s">
        <v>2962</v>
      </c>
      <c r="E204" s="388">
        <f>E201</f>
        <v>0</v>
      </c>
      <c r="F204" s="373" t="s">
        <v>3010</v>
      </c>
      <c r="G204" s="329">
        <v>0.84</v>
      </c>
      <c r="H204" s="329">
        <v>202</v>
      </c>
      <c r="I204" s="329">
        <f t="shared" si="6"/>
        <v>0</v>
      </c>
      <c r="J204" s="329">
        <f t="shared" si="7"/>
        <v>0</v>
      </c>
    </row>
    <row r="205" s="200" customFormat="1" ht="18" hidden="1" customHeight="1" spans="1:10">
      <c r="A205" s="328">
        <f>SUBTOTAL(3,$B$7:B205)</f>
        <v>1</v>
      </c>
      <c r="B205" s="373" t="s">
        <v>1230</v>
      </c>
      <c r="C205" s="373" t="s">
        <v>1231</v>
      </c>
      <c r="D205" s="387" t="s">
        <v>2962</v>
      </c>
      <c r="E205" s="388">
        <f>'表三 甲'!E519</f>
        <v>0</v>
      </c>
      <c r="F205" s="373" t="s">
        <v>3009</v>
      </c>
      <c r="G205" s="329">
        <v>0.1</v>
      </c>
      <c r="H205" s="329">
        <v>137</v>
      </c>
      <c r="I205" s="329">
        <f t="shared" si="6"/>
        <v>0</v>
      </c>
      <c r="J205" s="329">
        <f t="shared" si="7"/>
        <v>0</v>
      </c>
    </row>
    <row r="206" s="200" customFormat="1" ht="18" hidden="1" customHeight="1" spans="1:10">
      <c r="A206" s="328">
        <f>SUBTOTAL(3,$B$7:B206)</f>
        <v>1</v>
      </c>
      <c r="B206" s="373" t="s">
        <v>1230</v>
      </c>
      <c r="C206" s="373" t="s">
        <v>1231</v>
      </c>
      <c r="D206" s="387" t="s">
        <v>2962</v>
      </c>
      <c r="E206" s="388">
        <f>E205</f>
        <v>0</v>
      </c>
      <c r="F206" s="373" t="s">
        <v>2967</v>
      </c>
      <c r="G206" s="329">
        <v>0.11</v>
      </c>
      <c r="H206" s="329">
        <v>210</v>
      </c>
      <c r="I206" s="329">
        <f t="shared" si="6"/>
        <v>0</v>
      </c>
      <c r="J206" s="329">
        <f t="shared" si="7"/>
        <v>0</v>
      </c>
    </row>
    <row r="207" s="200" customFormat="1" ht="18" hidden="1" customHeight="1" spans="1:10">
      <c r="A207" s="328">
        <f>SUBTOTAL(3,$B$7:B207)</f>
        <v>1</v>
      </c>
      <c r="B207" s="373" t="s">
        <v>1230</v>
      </c>
      <c r="C207" s="373" t="s">
        <v>1231</v>
      </c>
      <c r="D207" s="387" t="s">
        <v>2962</v>
      </c>
      <c r="E207" s="388">
        <f>E205</f>
        <v>0</v>
      </c>
      <c r="F207" s="373" t="s">
        <v>3011</v>
      </c>
      <c r="G207" s="329">
        <v>0.17</v>
      </c>
      <c r="H207" s="329">
        <v>202</v>
      </c>
      <c r="I207" s="329">
        <f t="shared" si="6"/>
        <v>0</v>
      </c>
      <c r="J207" s="329">
        <f t="shared" si="7"/>
        <v>0</v>
      </c>
    </row>
    <row r="208" s="200" customFormat="1" ht="18" hidden="1" customHeight="1" spans="1:10">
      <c r="A208" s="328">
        <f>SUBTOTAL(3,$B$7:B208)</f>
        <v>1</v>
      </c>
      <c r="B208" s="373" t="s">
        <v>1230</v>
      </c>
      <c r="C208" s="373" t="s">
        <v>1231</v>
      </c>
      <c r="D208" s="387" t="s">
        <v>2962</v>
      </c>
      <c r="E208" s="388">
        <f>E205</f>
        <v>0</v>
      </c>
      <c r="F208" s="373" t="s">
        <v>3008</v>
      </c>
      <c r="G208" s="329">
        <v>0.08</v>
      </c>
      <c r="H208" s="329">
        <v>372</v>
      </c>
      <c r="I208" s="329">
        <f t="shared" si="6"/>
        <v>0</v>
      </c>
      <c r="J208" s="329">
        <f t="shared" si="7"/>
        <v>0</v>
      </c>
    </row>
    <row r="209" s="200" customFormat="1" ht="18" hidden="1" customHeight="1" spans="1:10">
      <c r="A209" s="328">
        <f>SUBTOTAL(3,$B$7:B209)</f>
        <v>1</v>
      </c>
      <c r="B209" s="389" t="s">
        <v>1232</v>
      </c>
      <c r="C209" s="389" t="s">
        <v>1233</v>
      </c>
      <c r="D209" s="390" t="s">
        <v>2962</v>
      </c>
      <c r="E209" s="331">
        <f>'表三 甲'!E520</f>
        <v>0</v>
      </c>
      <c r="F209" s="389" t="s">
        <v>2973</v>
      </c>
      <c r="G209" s="329">
        <v>0.2</v>
      </c>
      <c r="H209" s="329">
        <v>1007</v>
      </c>
      <c r="I209" s="329">
        <f t="shared" si="6"/>
        <v>0</v>
      </c>
      <c r="J209" s="329">
        <f t="shared" si="7"/>
        <v>0</v>
      </c>
    </row>
    <row r="210" s="200" customFormat="1" ht="18" hidden="1" customHeight="1" spans="1:10">
      <c r="A210" s="328">
        <f>SUBTOTAL(3,$B$7:B210)</f>
        <v>1</v>
      </c>
      <c r="B210" s="389" t="s">
        <v>1232</v>
      </c>
      <c r="C210" s="389" t="s">
        <v>1233</v>
      </c>
      <c r="D210" s="390" t="s">
        <v>2962</v>
      </c>
      <c r="E210" s="331">
        <f>E209</f>
        <v>0</v>
      </c>
      <c r="F210" s="389" t="s">
        <v>3012</v>
      </c>
      <c r="G210" s="329">
        <v>0.2</v>
      </c>
      <c r="H210" s="329">
        <v>516</v>
      </c>
      <c r="I210" s="329">
        <f t="shared" si="6"/>
        <v>0</v>
      </c>
      <c r="J210" s="329">
        <f t="shared" si="7"/>
        <v>0</v>
      </c>
    </row>
    <row r="211" s="200" customFormat="1" ht="18" hidden="1" customHeight="1" spans="1:10">
      <c r="A211" s="328">
        <f>SUBTOTAL(3,$B$7:B211)</f>
        <v>1</v>
      </c>
      <c r="B211" s="389" t="s">
        <v>1232</v>
      </c>
      <c r="C211" s="389" t="s">
        <v>1233</v>
      </c>
      <c r="D211" s="390" t="s">
        <v>2962</v>
      </c>
      <c r="E211" s="331">
        <f>E209</f>
        <v>0</v>
      </c>
      <c r="F211" s="389" t="s">
        <v>3004</v>
      </c>
      <c r="G211" s="329">
        <v>0.2</v>
      </c>
      <c r="H211" s="329">
        <v>372</v>
      </c>
      <c r="I211" s="329">
        <f t="shared" si="6"/>
        <v>0</v>
      </c>
      <c r="J211" s="329">
        <f t="shared" si="7"/>
        <v>0</v>
      </c>
    </row>
    <row r="212" s="200" customFormat="1" ht="18" hidden="1" customHeight="1" spans="1:10">
      <c r="A212" s="328">
        <f>SUBTOTAL(3,$B$7:B212)</f>
        <v>1</v>
      </c>
      <c r="B212" s="389" t="s">
        <v>1234</v>
      </c>
      <c r="C212" s="389" t="s">
        <v>1235</v>
      </c>
      <c r="D212" s="390" t="s">
        <v>2962</v>
      </c>
      <c r="E212" s="331">
        <f>'表三 甲'!E521</f>
        <v>0</v>
      </c>
      <c r="F212" s="389" t="s">
        <v>3004</v>
      </c>
      <c r="G212" s="329">
        <v>0.23</v>
      </c>
      <c r="H212" s="329">
        <v>372</v>
      </c>
      <c r="I212" s="329">
        <f t="shared" si="6"/>
        <v>0</v>
      </c>
      <c r="J212" s="329">
        <f t="shared" si="7"/>
        <v>0</v>
      </c>
    </row>
    <row r="213" s="200" customFormat="1" ht="18" hidden="1" customHeight="1" spans="1:10">
      <c r="A213" s="328">
        <f>SUBTOTAL(3,$B$7:B213)</f>
        <v>1</v>
      </c>
      <c r="B213" s="389" t="s">
        <v>1234</v>
      </c>
      <c r="C213" s="389" t="s">
        <v>1235</v>
      </c>
      <c r="D213" s="390" t="s">
        <v>2962</v>
      </c>
      <c r="E213" s="331">
        <f>E212</f>
        <v>0</v>
      </c>
      <c r="F213" s="389" t="s">
        <v>2973</v>
      </c>
      <c r="G213" s="329">
        <v>0.23</v>
      </c>
      <c r="H213" s="329">
        <v>1007</v>
      </c>
      <c r="I213" s="329">
        <f t="shared" si="6"/>
        <v>0</v>
      </c>
      <c r="J213" s="329">
        <f t="shared" si="7"/>
        <v>0</v>
      </c>
    </row>
    <row r="214" s="200" customFormat="1" ht="18" hidden="1" customHeight="1" spans="1:10">
      <c r="A214" s="328">
        <f>SUBTOTAL(3,$B$7:B214)</f>
        <v>1</v>
      </c>
      <c r="B214" s="389" t="s">
        <v>1234</v>
      </c>
      <c r="C214" s="389" t="s">
        <v>1235</v>
      </c>
      <c r="D214" s="390" t="s">
        <v>2962</v>
      </c>
      <c r="E214" s="331">
        <f>E212</f>
        <v>0</v>
      </c>
      <c r="F214" s="389" t="s">
        <v>3012</v>
      </c>
      <c r="G214" s="329">
        <v>0.23</v>
      </c>
      <c r="H214" s="329">
        <v>516</v>
      </c>
      <c r="I214" s="329">
        <f t="shared" si="6"/>
        <v>0</v>
      </c>
      <c r="J214" s="329">
        <f t="shared" si="7"/>
        <v>0</v>
      </c>
    </row>
    <row r="215" s="200" customFormat="1" ht="18" hidden="1" customHeight="1" spans="1:10">
      <c r="A215" s="328">
        <f>SUBTOTAL(3,$B$7:B215)</f>
        <v>1</v>
      </c>
      <c r="B215" s="389" t="s">
        <v>1236</v>
      </c>
      <c r="C215" s="389" t="s">
        <v>1237</v>
      </c>
      <c r="D215" s="390" t="s">
        <v>2962</v>
      </c>
      <c r="E215" s="331">
        <f>'表三 甲'!E522</f>
        <v>0</v>
      </c>
      <c r="F215" s="389" t="s">
        <v>3004</v>
      </c>
      <c r="G215" s="329">
        <v>0.26</v>
      </c>
      <c r="H215" s="329">
        <v>372</v>
      </c>
      <c r="I215" s="329">
        <f t="shared" si="6"/>
        <v>0</v>
      </c>
      <c r="J215" s="329">
        <f t="shared" si="7"/>
        <v>0</v>
      </c>
    </row>
    <row r="216" s="200" customFormat="1" ht="18" hidden="1" customHeight="1" spans="1:10">
      <c r="A216" s="328">
        <f>SUBTOTAL(3,$B$7:B216)</f>
        <v>1</v>
      </c>
      <c r="B216" s="389" t="s">
        <v>1236</v>
      </c>
      <c r="C216" s="389" t="s">
        <v>1237</v>
      </c>
      <c r="D216" s="390" t="s">
        <v>2962</v>
      </c>
      <c r="E216" s="331">
        <f>E215</f>
        <v>0</v>
      </c>
      <c r="F216" s="389" t="s">
        <v>2973</v>
      </c>
      <c r="G216" s="329">
        <v>0.26</v>
      </c>
      <c r="H216" s="329">
        <v>1007</v>
      </c>
      <c r="I216" s="329">
        <f t="shared" si="6"/>
        <v>0</v>
      </c>
      <c r="J216" s="329">
        <f t="shared" si="7"/>
        <v>0</v>
      </c>
    </row>
    <row r="217" s="200" customFormat="1" ht="18" hidden="1" customHeight="1" spans="1:10">
      <c r="A217" s="328">
        <f>SUBTOTAL(3,$B$7:B217)</f>
        <v>1</v>
      </c>
      <c r="B217" s="389" t="s">
        <v>1236</v>
      </c>
      <c r="C217" s="389" t="s">
        <v>1237</v>
      </c>
      <c r="D217" s="390" t="s">
        <v>2962</v>
      </c>
      <c r="E217" s="331">
        <f>E215</f>
        <v>0</v>
      </c>
      <c r="F217" s="389" t="s">
        <v>3013</v>
      </c>
      <c r="G217" s="329">
        <v>0.26</v>
      </c>
      <c r="H217" s="329">
        <v>516</v>
      </c>
      <c r="I217" s="329">
        <f t="shared" si="6"/>
        <v>0</v>
      </c>
      <c r="J217" s="329">
        <f t="shared" si="7"/>
        <v>0</v>
      </c>
    </row>
    <row r="218" s="200" customFormat="1" ht="18" hidden="1" customHeight="1" spans="1:10">
      <c r="A218" s="328">
        <f>SUBTOTAL(3,$B$7:B218)</f>
        <v>1</v>
      </c>
      <c r="B218" s="389" t="s">
        <v>1238</v>
      </c>
      <c r="C218" s="389" t="s">
        <v>1239</v>
      </c>
      <c r="D218" s="390" t="s">
        <v>2962</v>
      </c>
      <c r="E218" s="331">
        <f>'表三 甲'!E523</f>
        <v>0</v>
      </c>
      <c r="F218" s="389" t="s">
        <v>3007</v>
      </c>
      <c r="G218" s="329">
        <v>0.29</v>
      </c>
      <c r="H218" s="329">
        <v>516</v>
      </c>
      <c r="I218" s="329">
        <f t="shared" si="6"/>
        <v>0</v>
      </c>
      <c r="J218" s="329">
        <f t="shared" si="7"/>
        <v>0</v>
      </c>
    </row>
    <row r="219" s="200" customFormat="1" ht="18" hidden="1" customHeight="1" spans="1:10">
      <c r="A219" s="328">
        <f>SUBTOTAL(3,$B$7:B219)</f>
        <v>1</v>
      </c>
      <c r="B219" s="389" t="s">
        <v>1238</v>
      </c>
      <c r="C219" s="389" t="s">
        <v>1239</v>
      </c>
      <c r="D219" s="390" t="s">
        <v>2962</v>
      </c>
      <c r="E219" s="331">
        <f>E218</f>
        <v>0</v>
      </c>
      <c r="F219" s="389" t="s">
        <v>2973</v>
      </c>
      <c r="G219" s="329">
        <v>0.29</v>
      </c>
      <c r="H219" s="329">
        <v>1007</v>
      </c>
      <c r="I219" s="329">
        <f t="shared" si="6"/>
        <v>0</v>
      </c>
      <c r="J219" s="329">
        <f t="shared" si="7"/>
        <v>0</v>
      </c>
    </row>
    <row r="220" s="200" customFormat="1" ht="18" hidden="1" customHeight="1" spans="1:10">
      <c r="A220" s="328">
        <f>SUBTOTAL(3,$B$7:B220)</f>
        <v>1</v>
      </c>
      <c r="B220" s="389" t="s">
        <v>1238</v>
      </c>
      <c r="C220" s="389" t="s">
        <v>1239</v>
      </c>
      <c r="D220" s="390" t="s">
        <v>2962</v>
      </c>
      <c r="E220" s="331">
        <f>E218</f>
        <v>0</v>
      </c>
      <c r="F220" s="389" t="s">
        <v>3006</v>
      </c>
      <c r="G220" s="329">
        <v>0.29</v>
      </c>
      <c r="H220" s="329">
        <v>372</v>
      </c>
      <c r="I220" s="329">
        <f t="shared" si="6"/>
        <v>0</v>
      </c>
      <c r="J220" s="329">
        <f t="shared" si="7"/>
        <v>0</v>
      </c>
    </row>
    <row r="221" s="200" customFormat="1" ht="18" hidden="1" customHeight="1" spans="1:10">
      <c r="A221" s="328">
        <f>SUBTOTAL(3,$B$7:B221)</f>
        <v>1</v>
      </c>
      <c r="B221" s="389" t="s">
        <v>1240</v>
      </c>
      <c r="C221" s="389" t="s">
        <v>1241</v>
      </c>
      <c r="D221" s="390" t="s">
        <v>2962</v>
      </c>
      <c r="E221" s="331">
        <f>'表三 甲'!E524</f>
        <v>0</v>
      </c>
      <c r="F221" s="389" t="s">
        <v>3014</v>
      </c>
      <c r="G221" s="329">
        <v>0.32</v>
      </c>
      <c r="H221" s="329">
        <v>516</v>
      </c>
      <c r="I221" s="329">
        <f t="shared" si="6"/>
        <v>0</v>
      </c>
      <c r="J221" s="329">
        <f t="shared" si="7"/>
        <v>0</v>
      </c>
    </row>
    <row r="222" s="200" customFormat="1" ht="18" hidden="1" customHeight="1" spans="1:10">
      <c r="A222" s="328">
        <f>SUBTOTAL(3,$B$7:B222)</f>
        <v>1</v>
      </c>
      <c r="B222" s="389" t="s">
        <v>1240</v>
      </c>
      <c r="C222" s="389" t="s">
        <v>1241</v>
      </c>
      <c r="D222" s="390" t="s">
        <v>2962</v>
      </c>
      <c r="E222" s="331">
        <f>E221</f>
        <v>0</v>
      </c>
      <c r="F222" s="389" t="s">
        <v>3004</v>
      </c>
      <c r="G222" s="329">
        <v>0.32</v>
      </c>
      <c r="H222" s="329">
        <v>372</v>
      </c>
      <c r="I222" s="329">
        <f t="shared" si="6"/>
        <v>0</v>
      </c>
      <c r="J222" s="329">
        <f t="shared" si="7"/>
        <v>0</v>
      </c>
    </row>
    <row r="223" s="200" customFormat="1" ht="18" hidden="1" customHeight="1" spans="1:10">
      <c r="A223" s="328">
        <f>SUBTOTAL(3,$B$7:B223)</f>
        <v>1</v>
      </c>
      <c r="B223" s="389" t="s">
        <v>1240</v>
      </c>
      <c r="C223" s="389" t="s">
        <v>1241</v>
      </c>
      <c r="D223" s="390" t="s">
        <v>2962</v>
      </c>
      <c r="E223" s="331">
        <f>E221</f>
        <v>0</v>
      </c>
      <c r="F223" s="389" t="s">
        <v>2973</v>
      </c>
      <c r="G223" s="329">
        <v>0.32</v>
      </c>
      <c r="H223" s="329">
        <v>1007</v>
      </c>
      <c r="I223" s="329">
        <f t="shared" si="6"/>
        <v>0</v>
      </c>
      <c r="J223" s="329">
        <f t="shared" si="7"/>
        <v>0</v>
      </c>
    </row>
    <row r="224" s="200" customFormat="1" ht="18" hidden="1" customHeight="1" spans="1:10">
      <c r="A224" s="328">
        <f>SUBTOTAL(3,$B$7:B224)</f>
        <v>1</v>
      </c>
      <c r="B224" s="389" t="s">
        <v>1242</v>
      </c>
      <c r="C224" s="389" t="s">
        <v>1243</v>
      </c>
      <c r="D224" s="390" t="s">
        <v>2962</v>
      </c>
      <c r="E224" s="331">
        <f>'表三 甲'!E525</f>
        <v>0</v>
      </c>
      <c r="F224" s="389" t="s">
        <v>2973</v>
      </c>
      <c r="G224" s="329">
        <v>0.23</v>
      </c>
      <c r="H224" s="329">
        <v>1007</v>
      </c>
      <c r="I224" s="329">
        <f t="shared" si="6"/>
        <v>0</v>
      </c>
      <c r="J224" s="329">
        <f t="shared" si="7"/>
        <v>0</v>
      </c>
    </row>
    <row r="225" s="200" customFormat="1" ht="18" hidden="1" customHeight="1" spans="1:10">
      <c r="A225" s="328">
        <f>SUBTOTAL(3,$B$7:B225)</f>
        <v>1</v>
      </c>
      <c r="B225" s="389" t="s">
        <v>1242</v>
      </c>
      <c r="C225" s="389" t="s">
        <v>1243</v>
      </c>
      <c r="D225" s="390" t="s">
        <v>2962</v>
      </c>
      <c r="E225" s="331">
        <f>E224</f>
        <v>0</v>
      </c>
      <c r="F225" s="389" t="s">
        <v>3012</v>
      </c>
      <c r="G225" s="329">
        <v>0.23</v>
      </c>
      <c r="H225" s="329">
        <v>516</v>
      </c>
      <c r="I225" s="329">
        <f t="shared" si="6"/>
        <v>0</v>
      </c>
      <c r="J225" s="329">
        <f t="shared" si="7"/>
        <v>0</v>
      </c>
    </row>
    <row r="226" s="200" customFormat="1" ht="18" hidden="1" customHeight="1" spans="1:10">
      <c r="A226" s="328">
        <f>SUBTOTAL(3,$B$7:B226)</f>
        <v>1</v>
      </c>
      <c r="B226" s="389" t="s">
        <v>1242</v>
      </c>
      <c r="C226" s="389" t="s">
        <v>1243</v>
      </c>
      <c r="D226" s="390" t="s">
        <v>2962</v>
      </c>
      <c r="E226" s="331">
        <f>E224</f>
        <v>0</v>
      </c>
      <c r="F226" s="389" t="s">
        <v>3004</v>
      </c>
      <c r="G226" s="329">
        <v>0.23</v>
      </c>
      <c r="H226" s="329">
        <v>372</v>
      </c>
      <c r="I226" s="329">
        <f t="shared" si="6"/>
        <v>0</v>
      </c>
      <c r="J226" s="329">
        <f t="shared" si="7"/>
        <v>0</v>
      </c>
    </row>
    <row r="227" s="200" customFormat="1" ht="18" hidden="1" customHeight="1" spans="1:10">
      <c r="A227" s="328">
        <f>SUBTOTAL(3,$B$7:B227)</f>
        <v>1</v>
      </c>
      <c r="B227" s="389" t="s">
        <v>1244</v>
      </c>
      <c r="C227" s="389" t="s">
        <v>1245</v>
      </c>
      <c r="D227" s="390" t="s">
        <v>2962</v>
      </c>
      <c r="E227" s="331">
        <f>'表三 甲'!E526</f>
        <v>0</v>
      </c>
      <c r="F227" s="389" t="s">
        <v>3004</v>
      </c>
      <c r="G227" s="329">
        <v>0.27</v>
      </c>
      <c r="H227" s="329">
        <v>372</v>
      </c>
      <c r="I227" s="329">
        <f t="shared" si="6"/>
        <v>0</v>
      </c>
      <c r="J227" s="329">
        <f t="shared" si="7"/>
        <v>0</v>
      </c>
    </row>
    <row r="228" s="200" customFormat="1" ht="18" hidden="1" customHeight="1" spans="1:10">
      <c r="A228" s="328">
        <f>SUBTOTAL(3,$B$7:B228)</f>
        <v>1</v>
      </c>
      <c r="B228" s="389" t="s">
        <v>1244</v>
      </c>
      <c r="C228" s="389" t="s">
        <v>1245</v>
      </c>
      <c r="D228" s="390" t="s">
        <v>2962</v>
      </c>
      <c r="E228" s="331">
        <f>E227</f>
        <v>0</v>
      </c>
      <c r="F228" s="389" t="s">
        <v>3012</v>
      </c>
      <c r="G228" s="329">
        <v>0.27</v>
      </c>
      <c r="H228" s="329">
        <v>516</v>
      </c>
      <c r="I228" s="329">
        <f t="shared" si="6"/>
        <v>0</v>
      </c>
      <c r="J228" s="329">
        <f t="shared" si="7"/>
        <v>0</v>
      </c>
    </row>
    <row r="229" s="200" customFormat="1" ht="18" hidden="1" customHeight="1" spans="1:10">
      <c r="A229" s="328">
        <f>SUBTOTAL(3,$B$7:B229)</f>
        <v>1</v>
      </c>
      <c r="B229" s="389" t="s">
        <v>1244</v>
      </c>
      <c r="C229" s="389" t="s">
        <v>1245</v>
      </c>
      <c r="D229" s="390" t="s">
        <v>2962</v>
      </c>
      <c r="E229" s="331">
        <f>E227</f>
        <v>0</v>
      </c>
      <c r="F229" s="389" t="s">
        <v>2973</v>
      </c>
      <c r="G229" s="329">
        <v>0.27</v>
      </c>
      <c r="H229" s="329">
        <v>1007</v>
      </c>
      <c r="I229" s="329">
        <f t="shared" si="6"/>
        <v>0</v>
      </c>
      <c r="J229" s="329">
        <f t="shared" si="7"/>
        <v>0</v>
      </c>
    </row>
    <row r="230" s="200" customFormat="1" ht="18" hidden="1" customHeight="1" spans="1:10">
      <c r="A230" s="328">
        <f>SUBTOTAL(3,$B$7:B230)</f>
        <v>1</v>
      </c>
      <c r="B230" s="389" t="s">
        <v>1246</v>
      </c>
      <c r="C230" s="389" t="s">
        <v>1247</v>
      </c>
      <c r="D230" s="390" t="s">
        <v>2962</v>
      </c>
      <c r="E230" s="331">
        <f>'表三 甲'!E527</f>
        <v>0</v>
      </c>
      <c r="F230" s="389" t="s">
        <v>3012</v>
      </c>
      <c r="G230" s="329">
        <v>0.3</v>
      </c>
      <c r="H230" s="329">
        <v>516</v>
      </c>
      <c r="I230" s="329">
        <f t="shared" si="6"/>
        <v>0</v>
      </c>
      <c r="J230" s="329">
        <f t="shared" si="7"/>
        <v>0</v>
      </c>
    </row>
    <row r="231" s="200" customFormat="1" ht="18" hidden="1" customHeight="1" spans="1:10">
      <c r="A231" s="328">
        <f>SUBTOTAL(3,$B$7:B231)</f>
        <v>1</v>
      </c>
      <c r="B231" s="389" t="s">
        <v>1246</v>
      </c>
      <c r="C231" s="389" t="s">
        <v>1247</v>
      </c>
      <c r="D231" s="390" t="s">
        <v>2962</v>
      </c>
      <c r="E231" s="331">
        <f>E230</f>
        <v>0</v>
      </c>
      <c r="F231" s="389" t="s">
        <v>3004</v>
      </c>
      <c r="G231" s="329">
        <v>0.3</v>
      </c>
      <c r="H231" s="329">
        <v>372</v>
      </c>
      <c r="I231" s="329">
        <f t="shared" si="6"/>
        <v>0</v>
      </c>
      <c r="J231" s="329">
        <f t="shared" si="7"/>
        <v>0</v>
      </c>
    </row>
    <row r="232" s="200" customFormat="1" ht="18" hidden="1" customHeight="1" spans="1:10">
      <c r="A232" s="328">
        <f>SUBTOTAL(3,$B$7:B232)</f>
        <v>1</v>
      </c>
      <c r="B232" s="389" t="s">
        <v>1246</v>
      </c>
      <c r="C232" s="389" t="s">
        <v>1247</v>
      </c>
      <c r="D232" s="390" t="s">
        <v>2962</v>
      </c>
      <c r="E232" s="331">
        <f>E230</f>
        <v>0</v>
      </c>
      <c r="F232" s="389" t="s">
        <v>2973</v>
      </c>
      <c r="G232" s="329">
        <v>0.3</v>
      </c>
      <c r="H232" s="329">
        <v>1007</v>
      </c>
      <c r="I232" s="329">
        <f t="shared" si="6"/>
        <v>0</v>
      </c>
      <c r="J232" s="329">
        <f t="shared" si="7"/>
        <v>0</v>
      </c>
    </row>
    <row r="233" s="200" customFormat="1" ht="18" hidden="1" customHeight="1" spans="1:10">
      <c r="A233" s="328">
        <f>SUBTOTAL(3,$B$7:B233)</f>
        <v>1</v>
      </c>
      <c r="B233" s="389" t="s">
        <v>1248</v>
      </c>
      <c r="C233" s="389" t="s">
        <v>1249</v>
      </c>
      <c r="D233" s="390" t="s">
        <v>2962</v>
      </c>
      <c r="E233" s="331">
        <f>'表三 甲'!E528</f>
        <v>0</v>
      </c>
      <c r="F233" s="389" t="s">
        <v>3012</v>
      </c>
      <c r="G233" s="329">
        <v>0.33</v>
      </c>
      <c r="H233" s="329">
        <v>516</v>
      </c>
      <c r="I233" s="329">
        <f t="shared" si="6"/>
        <v>0</v>
      </c>
      <c r="J233" s="329">
        <f t="shared" si="7"/>
        <v>0</v>
      </c>
    </row>
    <row r="234" s="200" customFormat="1" ht="18" hidden="1" customHeight="1" spans="1:10">
      <c r="A234" s="328">
        <f>SUBTOTAL(3,$B$7:B234)</f>
        <v>1</v>
      </c>
      <c r="B234" s="389" t="s">
        <v>1248</v>
      </c>
      <c r="C234" s="389" t="s">
        <v>1249</v>
      </c>
      <c r="D234" s="390" t="s">
        <v>2962</v>
      </c>
      <c r="E234" s="331">
        <f>E233</f>
        <v>0</v>
      </c>
      <c r="F234" s="389" t="s">
        <v>2973</v>
      </c>
      <c r="G234" s="329">
        <v>0.33</v>
      </c>
      <c r="H234" s="329">
        <v>1007</v>
      </c>
      <c r="I234" s="329">
        <f t="shared" si="6"/>
        <v>0</v>
      </c>
      <c r="J234" s="329">
        <f t="shared" si="7"/>
        <v>0</v>
      </c>
    </row>
    <row r="235" s="200" customFormat="1" ht="18" hidden="1" customHeight="1" spans="1:10">
      <c r="A235" s="328">
        <f>SUBTOTAL(3,$B$7:B235)</f>
        <v>1</v>
      </c>
      <c r="B235" s="389" t="s">
        <v>1248</v>
      </c>
      <c r="C235" s="389" t="s">
        <v>1249</v>
      </c>
      <c r="D235" s="390" t="s">
        <v>2962</v>
      </c>
      <c r="E235" s="331">
        <f>E233</f>
        <v>0</v>
      </c>
      <c r="F235" s="389" t="s">
        <v>3004</v>
      </c>
      <c r="G235" s="329">
        <v>0.33</v>
      </c>
      <c r="H235" s="329">
        <v>372</v>
      </c>
      <c r="I235" s="329">
        <f t="shared" si="6"/>
        <v>0</v>
      </c>
      <c r="J235" s="329">
        <f t="shared" si="7"/>
        <v>0</v>
      </c>
    </row>
    <row r="236" s="200" customFormat="1" ht="18" hidden="1" customHeight="1" spans="1:10">
      <c r="A236" s="328">
        <f>SUBTOTAL(3,$B$7:B236)</f>
        <v>1</v>
      </c>
      <c r="B236" s="389" t="s">
        <v>1250</v>
      </c>
      <c r="C236" s="389" t="s">
        <v>1251</v>
      </c>
      <c r="D236" s="390" t="s">
        <v>2962</v>
      </c>
      <c r="E236" s="331">
        <f>'表三 甲'!E529</f>
        <v>0</v>
      </c>
      <c r="F236" s="389" t="s">
        <v>2973</v>
      </c>
      <c r="G236" s="329">
        <v>0.37</v>
      </c>
      <c r="H236" s="329">
        <v>1007</v>
      </c>
      <c r="I236" s="329">
        <f t="shared" si="6"/>
        <v>0</v>
      </c>
      <c r="J236" s="329">
        <f t="shared" si="7"/>
        <v>0</v>
      </c>
    </row>
    <row r="237" s="200" customFormat="1" ht="18" hidden="1" customHeight="1" spans="1:10">
      <c r="A237" s="328">
        <f>SUBTOTAL(3,$B$7:B237)</f>
        <v>1</v>
      </c>
      <c r="B237" s="389" t="s">
        <v>1250</v>
      </c>
      <c r="C237" s="389" t="s">
        <v>1251</v>
      </c>
      <c r="D237" s="390" t="s">
        <v>2962</v>
      </c>
      <c r="E237" s="331">
        <f>E236</f>
        <v>0</v>
      </c>
      <c r="F237" s="389" t="s">
        <v>3004</v>
      </c>
      <c r="G237" s="329">
        <v>0.37</v>
      </c>
      <c r="H237" s="329">
        <v>372</v>
      </c>
      <c r="I237" s="329">
        <f t="shared" si="6"/>
        <v>0</v>
      </c>
      <c r="J237" s="329">
        <f t="shared" si="7"/>
        <v>0</v>
      </c>
    </row>
    <row r="238" s="200" customFormat="1" ht="18" hidden="1" customHeight="1" spans="1:10">
      <c r="A238" s="328">
        <f>SUBTOTAL(3,$B$7:B238)</f>
        <v>1</v>
      </c>
      <c r="B238" s="389" t="s">
        <v>1250</v>
      </c>
      <c r="C238" s="389" t="s">
        <v>1251</v>
      </c>
      <c r="D238" s="390" t="s">
        <v>2962</v>
      </c>
      <c r="E238" s="331">
        <f>E236</f>
        <v>0</v>
      </c>
      <c r="F238" s="389" t="s">
        <v>3012</v>
      </c>
      <c r="G238" s="329">
        <v>0.37</v>
      </c>
      <c r="H238" s="329">
        <v>516</v>
      </c>
      <c r="I238" s="329">
        <f t="shared" si="6"/>
        <v>0</v>
      </c>
      <c r="J238" s="329">
        <f t="shared" si="7"/>
        <v>0</v>
      </c>
    </row>
    <row r="239" s="200" customFormat="1" ht="18" hidden="1" customHeight="1" spans="1:10">
      <c r="A239" s="328">
        <f>SUBTOTAL(3,$B$7:B239)</f>
        <v>1</v>
      </c>
      <c r="B239" s="389" t="s">
        <v>1252</v>
      </c>
      <c r="C239" s="389" t="s">
        <v>1253</v>
      </c>
      <c r="D239" s="390" t="s">
        <v>2962</v>
      </c>
      <c r="E239" s="331">
        <f>'表三 甲'!E530</f>
        <v>0</v>
      </c>
      <c r="F239" s="389" t="s">
        <v>3004</v>
      </c>
      <c r="G239" s="329">
        <v>0.28</v>
      </c>
      <c r="H239" s="329">
        <v>372</v>
      </c>
      <c r="I239" s="329">
        <f t="shared" si="6"/>
        <v>0</v>
      </c>
      <c r="J239" s="329">
        <f t="shared" si="7"/>
        <v>0</v>
      </c>
    </row>
    <row r="240" s="200" customFormat="1" ht="18" hidden="1" customHeight="1" spans="1:10">
      <c r="A240" s="328">
        <f>SUBTOTAL(3,$B$7:B240)</f>
        <v>1</v>
      </c>
      <c r="B240" s="389" t="s">
        <v>1252</v>
      </c>
      <c r="C240" s="389" t="s">
        <v>1253</v>
      </c>
      <c r="D240" s="390" t="s">
        <v>2962</v>
      </c>
      <c r="E240" s="331">
        <f>E239</f>
        <v>0</v>
      </c>
      <c r="F240" s="389" t="s">
        <v>2973</v>
      </c>
      <c r="G240" s="329">
        <v>0.28</v>
      </c>
      <c r="H240" s="329">
        <v>1007</v>
      </c>
      <c r="I240" s="329">
        <f t="shared" si="6"/>
        <v>0</v>
      </c>
      <c r="J240" s="329">
        <f t="shared" si="7"/>
        <v>0</v>
      </c>
    </row>
    <row r="241" s="200" customFormat="1" ht="18" hidden="1" customHeight="1" spans="1:10">
      <c r="A241" s="328">
        <f>SUBTOTAL(3,$B$7:B241)</f>
        <v>1</v>
      </c>
      <c r="B241" s="389" t="s">
        <v>1252</v>
      </c>
      <c r="C241" s="389" t="s">
        <v>1253</v>
      </c>
      <c r="D241" s="390" t="s">
        <v>2962</v>
      </c>
      <c r="E241" s="331">
        <f>E239</f>
        <v>0</v>
      </c>
      <c r="F241" s="389" t="s">
        <v>3012</v>
      </c>
      <c r="G241" s="329">
        <v>0.28</v>
      </c>
      <c r="H241" s="329">
        <v>516</v>
      </c>
      <c r="I241" s="329">
        <f t="shared" si="6"/>
        <v>0</v>
      </c>
      <c r="J241" s="329">
        <f t="shared" si="7"/>
        <v>0</v>
      </c>
    </row>
    <row r="242" s="200" customFormat="1" ht="18" hidden="1" customHeight="1" spans="1:10">
      <c r="A242" s="328">
        <f>SUBTOTAL(3,$B$7:B242)</f>
        <v>1</v>
      </c>
      <c r="B242" s="389" t="s">
        <v>1254</v>
      </c>
      <c r="C242" s="389" t="s">
        <v>1255</v>
      </c>
      <c r="D242" s="390" t="s">
        <v>2962</v>
      </c>
      <c r="E242" s="331">
        <f>'表三 甲'!E531</f>
        <v>0</v>
      </c>
      <c r="F242" s="389" t="s">
        <v>3012</v>
      </c>
      <c r="G242" s="329">
        <v>0.32</v>
      </c>
      <c r="H242" s="329">
        <v>516</v>
      </c>
      <c r="I242" s="329">
        <f t="shared" si="6"/>
        <v>0</v>
      </c>
      <c r="J242" s="329">
        <f t="shared" si="7"/>
        <v>0</v>
      </c>
    </row>
    <row r="243" s="200" customFormat="1" ht="18" hidden="1" customHeight="1" spans="1:10">
      <c r="A243" s="328">
        <f>SUBTOTAL(3,$B$7:B243)</f>
        <v>1</v>
      </c>
      <c r="B243" s="389" t="s">
        <v>1254</v>
      </c>
      <c r="C243" s="389" t="s">
        <v>1255</v>
      </c>
      <c r="D243" s="390" t="s">
        <v>2962</v>
      </c>
      <c r="E243" s="331">
        <f>E242</f>
        <v>0</v>
      </c>
      <c r="F243" s="389" t="s">
        <v>3004</v>
      </c>
      <c r="G243" s="329">
        <v>0.32</v>
      </c>
      <c r="H243" s="329">
        <v>372</v>
      </c>
      <c r="I243" s="329">
        <f t="shared" si="6"/>
        <v>0</v>
      </c>
      <c r="J243" s="329">
        <f t="shared" si="7"/>
        <v>0</v>
      </c>
    </row>
    <row r="244" s="200" customFormat="1" ht="18" hidden="1" customHeight="1" spans="1:10">
      <c r="A244" s="328">
        <f>SUBTOTAL(3,$B$7:B244)</f>
        <v>1</v>
      </c>
      <c r="B244" s="389" t="s">
        <v>1254</v>
      </c>
      <c r="C244" s="389" t="s">
        <v>1255</v>
      </c>
      <c r="D244" s="390" t="s">
        <v>2962</v>
      </c>
      <c r="E244" s="331">
        <f>E242</f>
        <v>0</v>
      </c>
      <c r="F244" s="389" t="s">
        <v>2973</v>
      </c>
      <c r="G244" s="329">
        <v>0.32</v>
      </c>
      <c r="H244" s="329">
        <v>1007</v>
      </c>
      <c r="I244" s="329">
        <f t="shared" si="6"/>
        <v>0</v>
      </c>
      <c r="J244" s="329">
        <f t="shared" si="7"/>
        <v>0</v>
      </c>
    </row>
    <row r="245" s="200" customFormat="1" ht="18" hidden="1" customHeight="1" spans="1:10">
      <c r="A245" s="328">
        <f>SUBTOTAL(3,$B$7:B245)</f>
        <v>1</v>
      </c>
      <c r="B245" s="389" t="s">
        <v>1256</v>
      </c>
      <c r="C245" s="389" t="s">
        <v>1257</v>
      </c>
      <c r="D245" s="390" t="s">
        <v>2962</v>
      </c>
      <c r="E245" s="331">
        <f>'表三 甲'!E532</f>
        <v>0</v>
      </c>
      <c r="F245" s="389" t="s">
        <v>3004</v>
      </c>
      <c r="G245" s="329">
        <v>0.36</v>
      </c>
      <c r="H245" s="329">
        <v>372</v>
      </c>
      <c r="I245" s="329">
        <f t="shared" si="6"/>
        <v>0</v>
      </c>
      <c r="J245" s="329">
        <f t="shared" si="7"/>
        <v>0</v>
      </c>
    </row>
    <row r="246" s="200" customFormat="1" ht="18" hidden="1" customHeight="1" spans="1:10">
      <c r="A246" s="328">
        <f>SUBTOTAL(3,$B$7:B246)</f>
        <v>1</v>
      </c>
      <c r="B246" s="389" t="s">
        <v>1256</v>
      </c>
      <c r="C246" s="389" t="s">
        <v>1257</v>
      </c>
      <c r="D246" s="390" t="s">
        <v>2962</v>
      </c>
      <c r="E246" s="331">
        <f>E245</f>
        <v>0</v>
      </c>
      <c r="F246" s="389" t="s">
        <v>2973</v>
      </c>
      <c r="G246" s="329">
        <v>0.36</v>
      </c>
      <c r="H246" s="329">
        <v>1007</v>
      </c>
      <c r="I246" s="329">
        <f t="shared" si="6"/>
        <v>0</v>
      </c>
      <c r="J246" s="329">
        <f t="shared" si="7"/>
        <v>0</v>
      </c>
    </row>
    <row r="247" s="200" customFormat="1" ht="18" hidden="1" customHeight="1" spans="1:10">
      <c r="A247" s="328">
        <f>SUBTOTAL(3,$B$7:B247)</f>
        <v>1</v>
      </c>
      <c r="B247" s="389" t="s">
        <v>1256</v>
      </c>
      <c r="C247" s="389" t="s">
        <v>1257</v>
      </c>
      <c r="D247" s="390" t="s">
        <v>2962</v>
      </c>
      <c r="E247" s="331">
        <f>E245</f>
        <v>0</v>
      </c>
      <c r="F247" s="389" t="s">
        <v>3012</v>
      </c>
      <c r="G247" s="329">
        <v>0.36</v>
      </c>
      <c r="H247" s="329">
        <v>516</v>
      </c>
      <c r="I247" s="329">
        <f t="shared" si="6"/>
        <v>0</v>
      </c>
      <c r="J247" s="329">
        <f t="shared" si="7"/>
        <v>0</v>
      </c>
    </row>
    <row r="248" s="200" customFormat="1" ht="18" hidden="1" customHeight="1" spans="1:10">
      <c r="A248" s="328">
        <f>SUBTOTAL(3,$B$7:B248)</f>
        <v>1</v>
      </c>
      <c r="B248" s="389" t="s">
        <v>1258</v>
      </c>
      <c r="C248" s="389" t="s">
        <v>1259</v>
      </c>
      <c r="D248" s="390" t="s">
        <v>2962</v>
      </c>
      <c r="E248" s="331">
        <f>'表三 甲'!E533</f>
        <v>0</v>
      </c>
      <c r="F248" s="389" t="s">
        <v>3004</v>
      </c>
      <c r="G248" s="329">
        <v>0.41</v>
      </c>
      <c r="H248" s="329">
        <v>372</v>
      </c>
      <c r="I248" s="329">
        <f t="shared" si="6"/>
        <v>0</v>
      </c>
      <c r="J248" s="329">
        <f t="shared" si="7"/>
        <v>0</v>
      </c>
    </row>
    <row r="249" s="200" customFormat="1" ht="18" hidden="1" customHeight="1" spans="1:10">
      <c r="A249" s="328">
        <f>SUBTOTAL(3,$B$7:B249)</f>
        <v>1</v>
      </c>
      <c r="B249" s="389" t="s">
        <v>1258</v>
      </c>
      <c r="C249" s="389" t="s">
        <v>1259</v>
      </c>
      <c r="D249" s="390" t="s">
        <v>2962</v>
      </c>
      <c r="E249" s="331">
        <f>E248</f>
        <v>0</v>
      </c>
      <c r="F249" s="389" t="s">
        <v>2973</v>
      </c>
      <c r="G249" s="329">
        <v>0.41</v>
      </c>
      <c r="H249" s="329">
        <v>1007</v>
      </c>
      <c r="I249" s="329">
        <f t="shared" si="6"/>
        <v>0</v>
      </c>
      <c r="J249" s="329">
        <f t="shared" si="7"/>
        <v>0</v>
      </c>
    </row>
    <row r="250" s="200" customFormat="1" ht="18" hidden="1" customHeight="1" spans="1:10">
      <c r="A250" s="328">
        <f>SUBTOTAL(3,$B$7:B250)</f>
        <v>1</v>
      </c>
      <c r="B250" s="389" t="s">
        <v>1258</v>
      </c>
      <c r="C250" s="389" t="s">
        <v>1259</v>
      </c>
      <c r="D250" s="390" t="s">
        <v>2962</v>
      </c>
      <c r="E250" s="331">
        <f>E248</f>
        <v>0</v>
      </c>
      <c r="F250" s="389" t="s">
        <v>3012</v>
      </c>
      <c r="G250" s="329">
        <v>0.41</v>
      </c>
      <c r="H250" s="329">
        <v>516</v>
      </c>
      <c r="I250" s="329">
        <f t="shared" si="6"/>
        <v>0</v>
      </c>
      <c r="J250" s="329">
        <f t="shared" si="7"/>
        <v>0</v>
      </c>
    </row>
    <row r="251" s="200" customFormat="1" ht="18" hidden="1" customHeight="1" spans="1:10">
      <c r="A251" s="328">
        <f>SUBTOTAL(3,$B$7:B251)</f>
        <v>1</v>
      </c>
      <c r="B251" s="389" t="s">
        <v>1260</v>
      </c>
      <c r="C251" s="389" t="s">
        <v>1261</v>
      </c>
      <c r="D251" s="390" t="s">
        <v>2962</v>
      </c>
      <c r="E251" s="331">
        <f>'表三 甲'!E534</f>
        <v>0</v>
      </c>
      <c r="F251" s="389" t="s">
        <v>2973</v>
      </c>
      <c r="G251" s="329">
        <v>0.45</v>
      </c>
      <c r="H251" s="329">
        <v>1007</v>
      </c>
      <c r="I251" s="329">
        <f t="shared" si="6"/>
        <v>0</v>
      </c>
      <c r="J251" s="329">
        <f t="shared" si="7"/>
        <v>0</v>
      </c>
    </row>
    <row r="252" s="200" customFormat="1" ht="18" hidden="1" customHeight="1" spans="1:10">
      <c r="A252" s="328">
        <f>SUBTOTAL(3,$B$7:B252)</f>
        <v>1</v>
      </c>
      <c r="B252" s="389" t="s">
        <v>1260</v>
      </c>
      <c r="C252" s="389" t="s">
        <v>1261</v>
      </c>
      <c r="D252" s="390" t="s">
        <v>2962</v>
      </c>
      <c r="E252" s="331">
        <f>E251</f>
        <v>0</v>
      </c>
      <c r="F252" s="389" t="s">
        <v>3004</v>
      </c>
      <c r="G252" s="329">
        <v>0.45</v>
      </c>
      <c r="H252" s="329">
        <v>372</v>
      </c>
      <c r="I252" s="329">
        <f t="shared" si="6"/>
        <v>0</v>
      </c>
      <c r="J252" s="329">
        <f t="shared" si="7"/>
        <v>0</v>
      </c>
    </row>
    <row r="253" s="200" customFormat="1" ht="18" hidden="1" customHeight="1" spans="1:10">
      <c r="A253" s="328">
        <f>SUBTOTAL(3,$B$7:B253)</f>
        <v>1</v>
      </c>
      <c r="B253" s="389" t="s">
        <v>1260</v>
      </c>
      <c r="C253" s="389" t="s">
        <v>1261</v>
      </c>
      <c r="D253" s="390" t="s">
        <v>2962</v>
      </c>
      <c r="E253" s="331">
        <f>E251</f>
        <v>0</v>
      </c>
      <c r="F253" s="389" t="s">
        <v>3012</v>
      </c>
      <c r="G253" s="329">
        <v>0.45</v>
      </c>
      <c r="H253" s="329">
        <v>516</v>
      </c>
      <c r="I253" s="329">
        <f t="shared" si="6"/>
        <v>0</v>
      </c>
      <c r="J253" s="329">
        <f t="shared" si="7"/>
        <v>0</v>
      </c>
    </row>
    <row r="254" s="200" customFormat="1" ht="18" hidden="1" customHeight="1" spans="1:10">
      <c r="A254" s="328">
        <f>SUBTOTAL(3,$B$7:B254)</f>
        <v>1</v>
      </c>
      <c r="B254" s="329" t="s">
        <v>1262</v>
      </c>
      <c r="C254" s="329" t="s">
        <v>1263</v>
      </c>
      <c r="D254" s="383" t="s">
        <v>2962</v>
      </c>
      <c r="E254" s="331">
        <f>'表三 甲'!E535</f>
        <v>0</v>
      </c>
      <c r="F254" s="329" t="s">
        <v>3005</v>
      </c>
      <c r="G254" s="329">
        <v>0.06</v>
      </c>
      <c r="H254" s="329">
        <v>814</v>
      </c>
      <c r="I254" s="329">
        <f t="shared" si="6"/>
        <v>0</v>
      </c>
      <c r="J254" s="329">
        <f t="shared" si="7"/>
        <v>0</v>
      </c>
    </row>
    <row r="255" s="200" customFormat="1" ht="18" hidden="1" customHeight="1" spans="1:10">
      <c r="A255" s="328">
        <f>SUBTOTAL(3,$B$7:B255)</f>
        <v>1</v>
      </c>
      <c r="B255" s="329" t="s">
        <v>1266</v>
      </c>
      <c r="C255" s="329" t="s">
        <v>1267</v>
      </c>
      <c r="D255" s="383" t="s">
        <v>2962</v>
      </c>
      <c r="E255" s="331">
        <f>'表三 甲'!E537</f>
        <v>0</v>
      </c>
      <c r="F255" s="329" t="s">
        <v>3005</v>
      </c>
      <c r="G255" s="329">
        <v>0.38</v>
      </c>
      <c r="H255" s="329">
        <v>814</v>
      </c>
      <c r="I255" s="329">
        <f t="shared" si="6"/>
        <v>0</v>
      </c>
      <c r="J255" s="329">
        <f t="shared" si="7"/>
        <v>0</v>
      </c>
    </row>
    <row r="256" s="200" customFormat="1" ht="18" hidden="1" customHeight="1" spans="1:10">
      <c r="A256" s="328">
        <f>SUBTOTAL(3,$B$7:B256)</f>
        <v>1</v>
      </c>
      <c r="B256" s="329" t="s">
        <v>1268</v>
      </c>
      <c r="C256" s="329" t="s">
        <v>1269</v>
      </c>
      <c r="D256" s="383" t="s">
        <v>2962</v>
      </c>
      <c r="E256" s="331">
        <f>'表三 甲'!E538</f>
        <v>0</v>
      </c>
      <c r="F256" s="329" t="s">
        <v>3005</v>
      </c>
      <c r="G256" s="329">
        <v>0.46</v>
      </c>
      <c r="H256" s="329">
        <v>814</v>
      </c>
      <c r="I256" s="329">
        <f t="shared" si="6"/>
        <v>0</v>
      </c>
      <c r="J256" s="329">
        <f t="shared" si="7"/>
        <v>0</v>
      </c>
    </row>
    <row r="257" s="200" customFormat="1" ht="18" hidden="1" customHeight="1" spans="1:10">
      <c r="A257" s="328">
        <f>SUBTOTAL(3,$B$7:B257)</f>
        <v>1</v>
      </c>
      <c r="B257" s="329" t="s">
        <v>1270</v>
      </c>
      <c r="C257" s="329" t="s">
        <v>1271</v>
      </c>
      <c r="D257" s="383" t="s">
        <v>2962</v>
      </c>
      <c r="E257" s="331">
        <f>'表三 甲'!E539</f>
        <v>0</v>
      </c>
      <c r="F257" s="329" t="s">
        <v>3005</v>
      </c>
      <c r="G257" s="329">
        <v>0.25</v>
      </c>
      <c r="H257" s="329">
        <v>814</v>
      </c>
      <c r="I257" s="329">
        <f t="shared" si="6"/>
        <v>0</v>
      </c>
      <c r="J257" s="329">
        <f t="shared" si="7"/>
        <v>0</v>
      </c>
    </row>
    <row r="258" s="200" customFormat="1" ht="18" hidden="1" customHeight="1" spans="1:10">
      <c r="A258" s="328">
        <f>SUBTOTAL(3,$B$7:B258)</f>
        <v>1</v>
      </c>
      <c r="B258" s="329" t="s">
        <v>1272</v>
      </c>
      <c r="C258" s="329" t="s">
        <v>1273</v>
      </c>
      <c r="D258" s="383" t="s">
        <v>2962</v>
      </c>
      <c r="E258" s="331">
        <f>'表三 甲'!E540</f>
        <v>0</v>
      </c>
      <c r="F258" s="329" t="s">
        <v>3005</v>
      </c>
      <c r="G258" s="329">
        <v>0.3</v>
      </c>
      <c r="H258" s="329">
        <v>814</v>
      </c>
      <c r="I258" s="329">
        <f t="shared" si="6"/>
        <v>0</v>
      </c>
      <c r="J258" s="329">
        <f t="shared" si="7"/>
        <v>0</v>
      </c>
    </row>
    <row r="259" s="200" customFormat="1" ht="18" hidden="1" customHeight="1" spans="1:10">
      <c r="A259" s="328">
        <f>SUBTOTAL(3,$B$7:B259)</f>
        <v>1</v>
      </c>
      <c r="B259" s="329" t="s">
        <v>1290</v>
      </c>
      <c r="C259" s="329" t="s">
        <v>1291</v>
      </c>
      <c r="D259" s="383" t="s">
        <v>2962</v>
      </c>
      <c r="E259" s="331">
        <f>'表三 甲'!E549</f>
        <v>0</v>
      </c>
      <c r="F259" s="329" t="s">
        <v>3015</v>
      </c>
      <c r="G259" s="329">
        <v>0.3</v>
      </c>
      <c r="H259" s="329">
        <v>120</v>
      </c>
      <c r="I259" s="329">
        <f t="shared" si="6"/>
        <v>0</v>
      </c>
      <c r="J259" s="329">
        <f t="shared" si="7"/>
        <v>0</v>
      </c>
    </row>
    <row r="260" s="200" customFormat="1" ht="18" hidden="1" customHeight="1" spans="1:10">
      <c r="A260" s="328">
        <f>SUBTOTAL(3,$B$7:B260)</f>
        <v>1</v>
      </c>
      <c r="B260" s="329" t="s">
        <v>1293</v>
      </c>
      <c r="C260" s="329" t="s">
        <v>1294</v>
      </c>
      <c r="D260" s="383" t="s">
        <v>2962</v>
      </c>
      <c r="E260" s="331">
        <f>'表三 甲'!E550</f>
        <v>0</v>
      </c>
      <c r="F260" s="329" t="s">
        <v>3015</v>
      </c>
      <c r="G260" s="329">
        <v>0.5</v>
      </c>
      <c r="H260" s="329">
        <v>120</v>
      </c>
      <c r="I260" s="329">
        <f t="shared" si="6"/>
        <v>0</v>
      </c>
      <c r="J260" s="329">
        <f t="shared" si="7"/>
        <v>0</v>
      </c>
    </row>
    <row r="261" s="200" customFormat="1" ht="18" hidden="1" customHeight="1" spans="1:10">
      <c r="A261" s="328">
        <f>SUBTOTAL(3,$B$7:B261)</f>
        <v>1</v>
      </c>
      <c r="B261" s="329" t="s">
        <v>1362</v>
      </c>
      <c r="C261" s="329" t="s">
        <v>1363</v>
      </c>
      <c r="D261" s="383" t="s">
        <v>2962</v>
      </c>
      <c r="E261" s="331">
        <f>'表三 甲'!E584</f>
        <v>0</v>
      </c>
      <c r="F261" s="329" t="s">
        <v>3016</v>
      </c>
      <c r="G261" s="329">
        <v>0.03</v>
      </c>
      <c r="H261" s="329">
        <v>144</v>
      </c>
      <c r="I261" s="329">
        <f t="shared" si="6"/>
        <v>0</v>
      </c>
      <c r="J261" s="329">
        <f t="shared" si="7"/>
        <v>0</v>
      </c>
    </row>
    <row r="262" s="200" customFormat="1" ht="18" hidden="1" customHeight="1" spans="1:10">
      <c r="A262" s="328">
        <f>SUBTOTAL(3,$B$7:B262)</f>
        <v>1</v>
      </c>
      <c r="B262" s="329" t="s">
        <v>1364</v>
      </c>
      <c r="C262" s="329" t="s">
        <v>1365</v>
      </c>
      <c r="D262" s="383" t="s">
        <v>2962</v>
      </c>
      <c r="E262" s="331">
        <f>'表三 甲'!E585</f>
        <v>0</v>
      </c>
      <c r="F262" s="329" t="s">
        <v>3017</v>
      </c>
      <c r="G262" s="329">
        <v>0.01</v>
      </c>
      <c r="H262" s="329">
        <v>209</v>
      </c>
      <c r="I262" s="329">
        <f t="shared" si="6"/>
        <v>0</v>
      </c>
      <c r="J262" s="329">
        <f t="shared" si="7"/>
        <v>0</v>
      </c>
    </row>
    <row r="263" s="194" customFormat="1" ht="18" hidden="1" customHeight="1" spans="1:10">
      <c r="A263" s="384">
        <f>SUBTOTAL(3,$B$7:B263)</f>
        <v>1</v>
      </c>
      <c r="B263" s="384" t="s">
        <v>1366</v>
      </c>
      <c r="C263" s="384" t="s">
        <v>1367</v>
      </c>
      <c r="D263" s="385" t="s">
        <v>2962</v>
      </c>
      <c r="E263" s="386">
        <f>'表三 甲'!E586</f>
        <v>0</v>
      </c>
      <c r="F263" s="384" t="s">
        <v>3016</v>
      </c>
      <c r="G263" s="384">
        <v>0.15</v>
      </c>
      <c r="H263" s="384">
        <v>144</v>
      </c>
      <c r="I263" s="384">
        <f t="shared" si="6"/>
        <v>0</v>
      </c>
      <c r="J263" s="384">
        <f t="shared" si="7"/>
        <v>0</v>
      </c>
    </row>
    <row r="264" s="194" customFormat="1" ht="18" hidden="1" customHeight="1" spans="1:10">
      <c r="A264" s="384">
        <f>SUBTOTAL(3,$B$7:B264)</f>
        <v>1</v>
      </c>
      <c r="B264" s="384" t="s">
        <v>1366</v>
      </c>
      <c r="C264" s="384" t="s">
        <v>1367</v>
      </c>
      <c r="D264" s="385" t="s">
        <v>2962</v>
      </c>
      <c r="E264" s="386">
        <f>'表三 甲'!E586</f>
        <v>0</v>
      </c>
      <c r="F264" s="384" t="s">
        <v>3018</v>
      </c>
      <c r="G264" s="384">
        <v>0.08</v>
      </c>
      <c r="H264" s="384">
        <v>202</v>
      </c>
      <c r="I264" s="384">
        <f t="shared" ref="I264:I327" si="8">E264*G264</f>
        <v>0</v>
      </c>
      <c r="J264" s="384">
        <f t="shared" ref="J264:J327" si="9">H264*I264</f>
        <v>0</v>
      </c>
    </row>
    <row r="265" s="194" customFormat="1" ht="18" customHeight="1" spans="1:10">
      <c r="A265" s="384">
        <f>SUBTOTAL(3,$B$7:B265)</f>
        <v>2</v>
      </c>
      <c r="B265" s="384" t="s">
        <v>1368</v>
      </c>
      <c r="C265" s="384" t="s">
        <v>1369</v>
      </c>
      <c r="D265" s="385" t="s">
        <v>2962</v>
      </c>
      <c r="E265" s="386">
        <f>'表三 甲'!E587</f>
        <v>8</v>
      </c>
      <c r="F265" s="384" t="s">
        <v>3018</v>
      </c>
      <c r="G265" s="384">
        <v>0.1</v>
      </c>
      <c r="H265" s="384">
        <v>202</v>
      </c>
      <c r="I265" s="384">
        <f t="shared" si="8"/>
        <v>0.8</v>
      </c>
      <c r="J265" s="384">
        <f t="shared" si="9"/>
        <v>161.6</v>
      </c>
    </row>
    <row r="266" s="194" customFormat="1" ht="18" customHeight="1" spans="1:10">
      <c r="A266" s="384">
        <f>SUBTOTAL(3,$B$7:B266)</f>
        <v>3</v>
      </c>
      <c r="B266" s="384" t="s">
        <v>1368</v>
      </c>
      <c r="C266" s="384" t="s">
        <v>1369</v>
      </c>
      <c r="D266" s="385" t="s">
        <v>2962</v>
      </c>
      <c r="E266" s="386">
        <f>'表三 甲'!E587</f>
        <v>8</v>
      </c>
      <c r="F266" s="384" t="s">
        <v>3016</v>
      </c>
      <c r="G266" s="384">
        <v>0.2</v>
      </c>
      <c r="H266" s="384">
        <v>144</v>
      </c>
      <c r="I266" s="384">
        <f t="shared" si="8"/>
        <v>1.6</v>
      </c>
      <c r="J266" s="384">
        <f t="shared" si="9"/>
        <v>230.4</v>
      </c>
    </row>
    <row r="267" s="194" customFormat="1" ht="18" customHeight="1" spans="1:10">
      <c r="A267" s="384">
        <f>SUBTOTAL(3,$B$7:B267)</f>
        <v>4</v>
      </c>
      <c r="B267" s="384" t="s">
        <v>1370</v>
      </c>
      <c r="C267" s="384" t="s">
        <v>1371</v>
      </c>
      <c r="D267" s="385" t="s">
        <v>2962</v>
      </c>
      <c r="E267" s="386">
        <f>'表三 甲'!E588</f>
        <v>18</v>
      </c>
      <c r="F267" s="384" t="s">
        <v>3018</v>
      </c>
      <c r="G267" s="384">
        <v>0.15</v>
      </c>
      <c r="H267" s="384">
        <v>202</v>
      </c>
      <c r="I267" s="384">
        <f t="shared" si="8"/>
        <v>2.7</v>
      </c>
      <c r="J267" s="384">
        <f t="shared" si="9"/>
        <v>545.4</v>
      </c>
    </row>
    <row r="268" s="194" customFormat="1" ht="18" customHeight="1" spans="1:10">
      <c r="A268" s="384">
        <f>SUBTOTAL(3,$B$7:B268)</f>
        <v>5</v>
      </c>
      <c r="B268" s="384" t="s">
        <v>1370</v>
      </c>
      <c r="C268" s="384" t="s">
        <v>1371</v>
      </c>
      <c r="D268" s="385" t="s">
        <v>2962</v>
      </c>
      <c r="E268" s="386">
        <f>'表三 甲'!E588</f>
        <v>18</v>
      </c>
      <c r="F268" s="384" t="s">
        <v>3016</v>
      </c>
      <c r="G268" s="384">
        <v>0.3</v>
      </c>
      <c r="H268" s="384">
        <v>144</v>
      </c>
      <c r="I268" s="384">
        <f t="shared" si="8"/>
        <v>5.4</v>
      </c>
      <c r="J268" s="384">
        <f t="shared" si="9"/>
        <v>777.6</v>
      </c>
    </row>
    <row r="269" s="194" customFormat="1" ht="18" hidden="1" customHeight="1" spans="1:10">
      <c r="A269" s="384">
        <f>SUBTOTAL(3,$B$7:B269)</f>
        <v>5</v>
      </c>
      <c r="B269" s="384" t="s">
        <v>1372</v>
      </c>
      <c r="C269" s="384" t="s">
        <v>1373</v>
      </c>
      <c r="D269" s="385" t="s">
        <v>2962</v>
      </c>
      <c r="E269" s="386">
        <f>'表三 甲'!E589</f>
        <v>0</v>
      </c>
      <c r="F269" s="384" t="s">
        <v>3016</v>
      </c>
      <c r="G269" s="384">
        <v>0.45</v>
      </c>
      <c r="H269" s="384">
        <v>144</v>
      </c>
      <c r="I269" s="384">
        <f t="shared" si="8"/>
        <v>0</v>
      </c>
      <c r="J269" s="384">
        <f t="shared" si="9"/>
        <v>0</v>
      </c>
    </row>
    <row r="270" s="194" customFormat="1" ht="18" hidden="1" customHeight="1" spans="1:10">
      <c r="A270" s="384">
        <f>SUBTOTAL(3,$B$7:B270)</f>
        <v>5</v>
      </c>
      <c r="B270" s="384" t="s">
        <v>1372</v>
      </c>
      <c r="C270" s="384" t="s">
        <v>1373</v>
      </c>
      <c r="D270" s="385" t="s">
        <v>2962</v>
      </c>
      <c r="E270" s="386">
        <f>'表三 甲'!E589</f>
        <v>0</v>
      </c>
      <c r="F270" s="384" t="s">
        <v>3018</v>
      </c>
      <c r="G270" s="384">
        <v>0.25</v>
      </c>
      <c r="H270" s="384">
        <v>202</v>
      </c>
      <c r="I270" s="384">
        <f t="shared" si="8"/>
        <v>0</v>
      </c>
      <c r="J270" s="384">
        <f t="shared" si="9"/>
        <v>0</v>
      </c>
    </row>
    <row r="271" s="194" customFormat="1" ht="18" customHeight="1" spans="1:10">
      <c r="A271" s="384">
        <f>SUBTOTAL(3,$B$7:B271)</f>
        <v>6</v>
      </c>
      <c r="B271" s="384" t="s">
        <v>1374</v>
      </c>
      <c r="C271" s="384" t="s">
        <v>1375</v>
      </c>
      <c r="D271" s="385" t="s">
        <v>2962</v>
      </c>
      <c r="E271" s="386">
        <f>'表三 甲'!E590</f>
        <v>12</v>
      </c>
      <c r="F271" s="384" t="s">
        <v>3018</v>
      </c>
      <c r="G271" s="384">
        <v>0.3</v>
      </c>
      <c r="H271" s="384">
        <v>202</v>
      </c>
      <c r="I271" s="384">
        <f t="shared" si="8"/>
        <v>3.6</v>
      </c>
      <c r="J271" s="384">
        <f t="shared" si="9"/>
        <v>727.2</v>
      </c>
    </row>
    <row r="272" s="194" customFormat="1" ht="18" customHeight="1" spans="1:10">
      <c r="A272" s="384">
        <f>SUBTOTAL(3,$B$7:B272)</f>
        <v>7</v>
      </c>
      <c r="B272" s="384" t="s">
        <v>1374</v>
      </c>
      <c r="C272" s="384" t="s">
        <v>1375</v>
      </c>
      <c r="D272" s="385" t="s">
        <v>2962</v>
      </c>
      <c r="E272" s="386">
        <f>'表三 甲'!E590</f>
        <v>12</v>
      </c>
      <c r="F272" s="384" t="s">
        <v>3016</v>
      </c>
      <c r="G272" s="384">
        <v>0.55</v>
      </c>
      <c r="H272" s="384">
        <v>144</v>
      </c>
      <c r="I272" s="384">
        <f t="shared" si="8"/>
        <v>6.6</v>
      </c>
      <c r="J272" s="384">
        <f t="shared" si="9"/>
        <v>950.4</v>
      </c>
    </row>
    <row r="273" s="200" customFormat="1" ht="18" hidden="1" customHeight="1" spans="1:10">
      <c r="A273" s="328">
        <f>SUBTOTAL(3,$B$7:B273)</f>
        <v>7</v>
      </c>
      <c r="B273" s="389" t="s">
        <v>1376</v>
      </c>
      <c r="C273" s="389" t="s">
        <v>1377</v>
      </c>
      <c r="D273" s="390" t="s">
        <v>2962</v>
      </c>
      <c r="E273" s="391">
        <f>'表三 甲'!E591</f>
        <v>0</v>
      </c>
      <c r="F273" s="389" t="s">
        <v>3018</v>
      </c>
      <c r="G273" s="329">
        <v>0.35</v>
      </c>
      <c r="H273" s="329">
        <v>202</v>
      </c>
      <c r="I273" s="329">
        <f t="shared" si="8"/>
        <v>0</v>
      </c>
      <c r="J273" s="329">
        <f t="shared" si="9"/>
        <v>0</v>
      </c>
    </row>
    <row r="274" s="200" customFormat="1" ht="18" hidden="1" customHeight="1" spans="1:10">
      <c r="A274" s="328">
        <f>SUBTOTAL(3,$B$7:B274)</f>
        <v>7</v>
      </c>
      <c r="B274" s="389" t="s">
        <v>1376</v>
      </c>
      <c r="C274" s="389" t="s">
        <v>1377</v>
      </c>
      <c r="D274" s="390" t="s">
        <v>2962</v>
      </c>
      <c r="E274" s="391">
        <f>'表三 甲'!E591</f>
        <v>0</v>
      </c>
      <c r="F274" s="389" t="s">
        <v>3016</v>
      </c>
      <c r="G274" s="329">
        <v>0.7</v>
      </c>
      <c r="H274" s="329">
        <v>144</v>
      </c>
      <c r="I274" s="329">
        <f t="shared" si="8"/>
        <v>0</v>
      </c>
      <c r="J274" s="329">
        <f t="shared" si="9"/>
        <v>0</v>
      </c>
    </row>
    <row r="275" s="200" customFormat="1" ht="18" hidden="1" customHeight="1" spans="1:10">
      <c r="A275" s="328">
        <f>SUBTOTAL(3,$B$7:B275)</f>
        <v>7</v>
      </c>
      <c r="B275" s="389" t="s">
        <v>1378</v>
      </c>
      <c r="C275" s="389" t="s">
        <v>1379</v>
      </c>
      <c r="D275" s="390" t="s">
        <v>2962</v>
      </c>
      <c r="E275" s="391">
        <f>'表三 甲'!E592</f>
        <v>0</v>
      </c>
      <c r="F275" s="389" t="s">
        <v>3018</v>
      </c>
      <c r="G275" s="329">
        <v>0.4</v>
      </c>
      <c r="H275" s="329">
        <v>202</v>
      </c>
      <c r="I275" s="329">
        <f t="shared" si="8"/>
        <v>0</v>
      </c>
      <c r="J275" s="329">
        <f t="shared" si="9"/>
        <v>0</v>
      </c>
    </row>
    <row r="276" s="200" customFormat="1" ht="18" hidden="1" customHeight="1" spans="1:10">
      <c r="A276" s="328">
        <f>SUBTOTAL(3,$B$7:B276)</f>
        <v>7</v>
      </c>
      <c r="B276" s="389" t="s">
        <v>1378</v>
      </c>
      <c r="C276" s="389" t="s">
        <v>1379</v>
      </c>
      <c r="D276" s="390" t="s">
        <v>2962</v>
      </c>
      <c r="E276" s="391">
        <f>'表三 甲'!E592</f>
        <v>0</v>
      </c>
      <c r="F276" s="389" t="s">
        <v>3016</v>
      </c>
      <c r="G276" s="329">
        <v>0.8</v>
      </c>
      <c r="H276" s="329">
        <v>144</v>
      </c>
      <c r="I276" s="329">
        <f t="shared" si="8"/>
        <v>0</v>
      </c>
      <c r="J276" s="329">
        <f t="shared" si="9"/>
        <v>0</v>
      </c>
    </row>
    <row r="277" s="200" customFormat="1" ht="18" hidden="1" customHeight="1" spans="1:10">
      <c r="A277" s="328">
        <f>SUBTOTAL(3,$B$7:B277)</f>
        <v>7</v>
      </c>
      <c r="B277" s="389" t="s">
        <v>1380</v>
      </c>
      <c r="C277" s="389" t="s">
        <v>1381</v>
      </c>
      <c r="D277" s="390" t="s">
        <v>2962</v>
      </c>
      <c r="E277" s="391">
        <f>'表三 甲'!E593</f>
        <v>0</v>
      </c>
      <c r="F277" s="389" t="s">
        <v>3018</v>
      </c>
      <c r="G277" s="329">
        <v>0.45</v>
      </c>
      <c r="H277" s="329">
        <v>202</v>
      </c>
      <c r="I277" s="329">
        <f t="shared" si="8"/>
        <v>0</v>
      </c>
      <c r="J277" s="329">
        <f t="shared" si="9"/>
        <v>0</v>
      </c>
    </row>
    <row r="278" s="200" customFormat="1" ht="18" hidden="1" customHeight="1" spans="1:10">
      <c r="A278" s="328">
        <f>SUBTOTAL(3,$B$7:B278)</f>
        <v>7</v>
      </c>
      <c r="B278" s="389" t="s">
        <v>1380</v>
      </c>
      <c r="C278" s="389" t="s">
        <v>1381</v>
      </c>
      <c r="D278" s="390" t="s">
        <v>2962</v>
      </c>
      <c r="E278" s="391">
        <f>'表三 甲'!E593</f>
        <v>0</v>
      </c>
      <c r="F278" s="389" t="s">
        <v>3016</v>
      </c>
      <c r="G278" s="329">
        <v>0.95</v>
      </c>
      <c r="H278" s="329">
        <v>144</v>
      </c>
      <c r="I278" s="329">
        <f t="shared" si="8"/>
        <v>0</v>
      </c>
      <c r="J278" s="329">
        <f t="shared" si="9"/>
        <v>0</v>
      </c>
    </row>
    <row r="279" s="194" customFormat="1" ht="18" hidden="1" customHeight="1" spans="1:10">
      <c r="A279" s="384">
        <f>SUBTOTAL(3,$B$7:B279)</f>
        <v>7</v>
      </c>
      <c r="B279" s="384" t="s">
        <v>1382</v>
      </c>
      <c r="C279" s="384" t="s">
        <v>1383</v>
      </c>
      <c r="D279" s="385" t="s">
        <v>2962</v>
      </c>
      <c r="E279" s="386">
        <f>'表三 甲'!E594</f>
        <v>0</v>
      </c>
      <c r="F279" s="384" t="s">
        <v>3016</v>
      </c>
      <c r="G279" s="384">
        <v>1.1</v>
      </c>
      <c r="H279" s="384">
        <v>144</v>
      </c>
      <c r="I279" s="384">
        <f t="shared" si="8"/>
        <v>0</v>
      </c>
      <c r="J279" s="384">
        <f t="shared" si="9"/>
        <v>0</v>
      </c>
    </row>
    <row r="280" s="194" customFormat="1" ht="18" hidden="1" customHeight="1" spans="1:10">
      <c r="A280" s="384">
        <f>SUBTOTAL(3,$B$7:B280)</f>
        <v>7</v>
      </c>
      <c r="B280" s="384" t="s">
        <v>1382</v>
      </c>
      <c r="C280" s="384" t="s">
        <v>1383</v>
      </c>
      <c r="D280" s="385" t="s">
        <v>2962</v>
      </c>
      <c r="E280" s="386">
        <f>'表三 甲'!E594</f>
        <v>0</v>
      </c>
      <c r="F280" s="384" t="s">
        <v>3018</v>
      </c>
      <c r="G280" s="384">
        <v>0.5</v>
      </c>
      <c r="H280" s="384">
        <v>202</v>
      </c>
      <c r="I280" s="384">
        <f t="shared" si="8"/>
        <v>0</v>
      </c>
      <c r="J280" s="384">
        <f t="shared" si="9"/>
        <v>0</v>
      </c>
    </row>
    <row r="281" s="200" customFormat="1" ht="18" hidden="1" customHeight="1" spans="1:10">
      <c r="A281" s="328">
        <f>SUBTOTAL(3,$B$7:B281)</f>
        <v>7</v>
      </c>
      <c r="B281" s="389" t="s">
        <v>1384</v>
      </c>
      <c r="C281" s="389" t="s">
        <v>1385</v>
      </c>
      <c r="D281" s="390" t="s">
        <v>2962</v>
      </c>
      <c r="E281" s="391">
        <f>'表三 甲'!E595</f>
        <v>0</v>
      </c>
      <c r="F281" s="389" t="s">
        <v>3018</v>
      </c>
      <c r="G281" s="329">
        <v>0.6</v>
      </c>
      <c r="H281" s="329">
        <v>202</v>
      </c>
      <c r="I281" s="329">
        <f t="shared" si="8"/>
        <v>0</v>
      </c>
      <c r="J281" s="329">
        <f t="shared" si="9"/>
        <v>0</v>
      </c>
    </row>
    <row r="282" s="200" customFormat="1" ht="18" hidden="1" customHeight="1" spans="1:10">
      <c r="A282" s="328">
        <f>SUBTOTAL(3,$B$7:B282)</f>
        <v>7</v>
      </c>
      <c r="B282" s="389" t="s">
        <v>1384</v>
      </c>
      <c r="C282" s="389" t="s">
        <v>1385</v>
      </c>
      <c r="D282" s="390" t="s">
        <v>2962</v>
      </c>
      <c r="E282" s="391">
        <f>'表三 甲'!E595</f>
        <v>0</v>
      </c>
      <c r="F282" s="389" t="s">
        <v>3016</v>
      </c>
      <c r="G282" s="329">
        <v>1.2</v>
      </c>
      <c r="H282" s="329">
        <v>144</v>
      </c>
      <c r="I282" s="329">
        <f t="shared" si="8"/>
        <v>0</v>
      </c>
      <c r="J282" s="329">
        <f t="shared" si="9"/>
        <v>0</v>
      </c>
    </row>
    <row r="283" s="200" customFormat="1" ht="18" hidden="1" customHeight="1" spans="1:10">
      <c r="A283" s="328">
        <f>SUBTOTAL(3,$B$7:B283)</f>
        <v>7</v>
      </c>
      <c r="B283" s="389" t="s">
        <v>1386</v>
      </c>
      <c r="C283" s="389" t="s">
        <v>1387</v>
      </c>
      <c r="D283" s="390" t="s">
        <v>2962</v>
      </c>
      <c r="E283" s="391">
        <f>'表三 甲'!E596</f>
        <v>0</v>
      </c>
      <c r="F283" s="389" t="s">
        <v>3018</v>
      </c>
      <c r="G283" s="329">
        <v>0.65</v>
      </c>
      <c r="H283" s="329">
        <v>202</v>
      </c>
      <c r="I283" s="329">
        <f t="shared" si="8"/>
        <v>0</v>
      </c>
      <c r="J283" s="329">
        <f t="shared" si="9"/>
        <v>0</v>
      </c>
    </row>
    <row r="284" s="200" customFormat="1" ht="18" hidden="1" customHeight="1" spans="1:10">
      <c r="A284" s="328">
        <f>SUBTOTAL(3,$B$7:B284)</f>
        <v>7</v>
      </c>
      <c r="B284" s="389" t="s">
        <v>1386</v>
      </c>
      <c r="C284" s="389" t="s">
        <v>1387</v>
      </c>
      <c r="D284" s="390" t="s">
        <v>2962</v>
      </c>
      <c r="E284" s="391">
        <f>'表三 甲'!E596</f>
        <v>0</v>
      </c>
      <c r="F284" s="389" t="s">
        <v>3016</v>
      </c>
      <c r="G284" s="329">
        <v>1.3</v>
      </c>
      <c r="H284" s="329">
        <v>144</v>
      </c>
      <c r="I284" s="329">
        <f t="shared" si="8"/>
        <v>0</v>
      </c>
      <c r="J284" s="329">
        <f t="shared" si="9"/>
        <v>0</v>
      </c>
    </row>
    <row r="285" s="200" customFormat="1" ht="18" hidden="1" customHeight="1" spans="1:10">
      <c r="A285" s="328">
        <f>SUBTOTAL(3,$B$7:B285)</f>
        <v>7</v>
      </c>
      <c r="B285" s="389" t="s">
        <v>1388</v>
      </c>
      <c r="C285" s="389" t="s">
        <v>1389</v>
      </c>
      <c r="D285" s="390" t="s">
        <v>2962</v>
      </c>
      <c r="E285" s="391">
        <f>'表三 甲'!E597</f>
        <v>0</v>
      </c>
      <c r="F285" s="389" t="s">
        <v>3018</v>
      </c>
      <c r="G285" s="329">
        <v>0.7</v>
      </c>
      <c r="H285" s="329">
        <v>202</v>
      </c>
      <c r="I285" s="329">
        <f t="shared" si="8"/>
        <v>0</v>
      </c>
      <c r="J285" s="329">
        <f t="shared" si="9"/>
        <v>0</v>
      </c>
    </row>
    <row r="286" s="200" customFormat="1" ht="18" hidden="1" customHeight="1" spans="1:10">
      <c r="A286" s="328">
        <f>SUBTOTAL(3,$B$7:B286)</f>
        <v>7</v>
      </c>
      <c r="B286" s="389" t="s">
        <v>1388</v>
      </c>
      <c r="C286" s="389" t="s">
        <v>1389</v>
      </c>
      <c r="D286" s="390" t="s">
        <v>2962</v>
      </c>
      <c r="E286" s="391">
        <f>'表三 甲'!E597</f>
        <v>0</v>
      </c>
      <c r="F286" s="389" t="s">
        <v>3016</v>
      </c>
      <c r="G286" s="329">
        <v>1.4</v>
      </c>
      <c r="H286" s="329">
        <v>144</v>
      </c>
      <c r="I286" s="329">
        <f t="shared" si="8"/>
        <v>0</v>
      </c>
      <c r="J286" s="329">
        <f t="shared" si="9"/>
        <v>0</v>
      </c>
    </row>
    <row r="287" s="200" customFormat="1" ht="18" hidden="1" customHeight="1" spans="1:10">
      <c r="A287" s="328">
        <f>SUBTOTAL(3,$B$7:B287)</f>
        <v>7</v>
      </c>
      <c r="B287" s="389" t="s">
        <v>1390</v>
      </c>
      <c r="C287" s="389" t="s">
        <v>1391</v>
      </c>
      <c r="D287" s="390" t="s">
        <v>2962</v>
      </c>
      <c r="E287" s="391">
        <f>'表三 甲'!E598</f>
        <v>0</v>
      </c>
      <c r="F287" s="389" t="s">
        <v>3016</v>
      </c>
      <c r="G287" s="329">
        <v>2.05</v>
      </c>
      <c r="H287" s="329">
        <v>144</v>
      </c>
      <c r="I287" s="329">
        <f t="shared" si="8"/>
        <v>0</v>
      </c>
      <c r="J287" s="329">
        <f t="shared" si="9"/>
        <v>0</v>
      </c>
    </row>
    <row r="288" s="200" customFormat="1" ht="18" hidden="1" customHeight="1" spans="1:10">
      <c r="A288" s="328">
        <f>SUBTOTAL(3,$B$7:B288)</f>
        <v>7</v>
      </c>
      <c r="B288" s="389" t="s">
        <v>1390</v>
      </c>
      <c r="C288" s="389" t="s">
        <v>1391</v>
      </c>
      <c r="D288" s="390" t="s">
        <v>2962</v>
      </c>
      <c r="E288" s="391">
        <f>'表三 甲'!E598</f>
        <v>0</v>
      </c>
      <c r="F288" s="389" t="s">
        <v>3018</v>
      </c>
      <c r="G288" s="329">
        <v>1.05</v>
      </c>
      <c r="H288" s="329">
        <v>202</v>
      </c>
      <c r="I288" s="329">
        <f t="shared" si="8"/>
        <v>0</v>
      </c>
      <c r="J288" s="329">
        <f t="shared" si="9"/>
        <v>0</v>
      </c>
    </row>
    <row r="289" s="200" customFormat="1" ht="18" hidden="1" customHeight="1" spans="1:10">
      <c r="A289" s="328">
        <f>SUBTOTAL(3,$B$7:B289)</f>
        <v>7</v>
      </c>
      <c r="B289" s="389" t="s">
        <v>1392</v>
      </c>
      <c r="C289" s="389" t="s">
        <v>1393</v>
      </c>
      <c r="D289" s="390" t="s">
        <v>2962</v>
      </c>
      <c r="E289" s="391">
        <f>'表三 甲'!E599</f>
        <v>0</v>
      </c>
      <c r="F289" s="389" t="s">
        <v>3016</v>
      </c>
      <c r="G289" s="329">
        <v>3.05</v>
      </c>
      <c r="H289" s="329">
        <v>144</v>
      </c>
      <c r="I289" s="329">
        <f t="shared" si="8"/>
        <v>0</v>
      </c>
      <c r="J289" s="329">
        <f t="shared" si="9"/>
        <v>0</v>
      </c>
    </row>
    <row r="290" s="200" customFormat="1" ht="18" hidden="1" customHeight="1" spans="1:10">
      <c r="A290" s="328">
        <f>SUBTOTAL(3,$B$7:B290)</f>
        <v>7</v>
      </c>
      <c r="B290" s="389" t="s">
        <v>1392</v>
      </c>
      <c r="C290" s="389" t="s">
        <v>1393</v>
      </c>
      <c r="D290" s="390" t="s">
        <v>2962</v>
      </c>
      <c r="E290" s="391">
        <f>'表三 甲'!E599</f>
        <v>0</v>
      </c>
      <c r="F290" s="389" t="s">
        <v>3018</v>
      </c>
      <c r="G290" s="329">
        <v>1.55</v>
      </c>
      <c r="H290" s="329">
        <v>202</v>
      </c>
      <c r="I290" s="329">
        <f t="shared" si="8"/>
        <v>0</v>
      </c>
      <c r="J290" s="329">
        <f t="shared" si="9"/>
        <v>0</v>
      </c>
    </row>
    <row r="291" s="200" customFormat="1" ht="18" hidden="1" customHeight="1" spans="1:10">
      <c r="A291" s="328">
        <f>SUBTOTAL(3,$B$7:B291)</f>
        <v>7</v>
      </c>
      <c r="B291" s="389" t="s">
        <v>1394</v>
      </c>
      <c r="C291" s="389" t="s">
        <v>1395</v>
      </c>
      <c r="D291" s="390" t="s">
        <v>2962</v>
      </c>
      <c r="E291" s="391">
        <f>'表三 甲'!E600</f>
        <v>0</v>
      </c>
      <c r="F291" s="389" t="s">
        <v>3018</v>
      </c>
      <c r="G291" s="329">
        <v>1.6</v>
      </c>
      <c r="H291" s="329">
        <v>202</v>
      </c>
      <c r="I291" s="329">
        <f t="shared" si="8"/>
        <v>0</v>
      </c>
      <c r="J291" s="329">
        <f t="shared" si="9"/>
        <v>0</v>
      </c>
    </row>
    <row r="292" s="200" customFormat="1" ht="18" hidden="1" customHeight="1" spans="1:10">
      <c r="A292" s="328">
        <f>SUBTOTAL(3,$B$7:B292)</f>
        <v>7</v>
      </c>
      <c r="B292" s="389" t="s">
        <v>1394</v>
      </c>
      <c r="C292" s="389" t="s">
        <v>1395</v>
      </c>
      <c r="D292" s="390" t="s">
        <v>2962</v>
      </c>
      <c r="E292" s="391">
        <f>'表三 甲'!E600</f>
        <v>0</v>
      </c>
      <c r="F292" s="389" t="s">
        <v>3016</v>
      </c>
      <c r="G292" s="329">
        <v>3.2</v>
      </c>
      <c r="H292" s="329">
        <v>144</v>
      </c>
      <c r="I292" s="329">
        <f t="shared" si="8"/>
        <v>0</v>
      </c>
      <c r="J292" s="329">
        <f t="shared" si="9"/>
        <v>0</v>
      </c>
    </row>
    <row r="293" s="200" customFormat="1" ht="18" hidden="1" customHeight="1" spans="1:10">
      <c r="A293" s="328">
        <f>SUBTOTAL(3,$B$7:B293)</f>
        <v>7</v>
      </c>
      <c r="B293" s="389" t="s">
        <v>1396</v>
      </c>
      <c r="C293" s="389" t="s">
        <v>1397</v>
      </c>
      <c r="D293" s="390" t="s">
        <v>2962</v>
      </c>
      <c r="E293" s="391">
        <f>'表三 甲'!E601</f>
        <v>0</v>
      </c>
      <c r="F293" s="389" t="s">
        <v>3018</v>
      </c>
      <c r="G293" s="329">
        <v>0.25</v>
      </c>
      <c r="H293" s="329">
        <v>202</v>
      </c>
      <c r="I293" s="329">
        <f t="shared" si="8"/>
        <v>0</v>
      </c>
      <c r="J293" s="329">
        <f t="shared" si="9"/>
        <v>0</v>
      </c>
    </row>
    <row r="294" s="200" customFormat="1" ht="18" hidden="1" customHeight="1" spans="1:10">
      <c r="A294" s="328">
        <f>SUBTOTAL(3,$B$7:B294)</f>
        <v>7</v>
      </c>
      <c r="B294" s="389" t="s">
        <v>1396</v>
      </c>
      <c r="C294" s="389" t="s">
        <v>1397</v>
      </c>
      <c r="D294" s="390" t="s">
        <v>2962</v>
      </c>
      <c r="E294" s="391">
        <f>'表三 甲'!E601</f>
        <v>0</v>
      </c>
      <c r="F294" s="389" t="s">
        <v>3017</v>
      </c>
      <c r="G294" s="329">
        <v>0.5</v>
      </c>
      <c r="H294" s="329">
        <v>209</v>
      </c>
      <c r="I294" s="329">
        <f t="shared" si="8"/>
        <v>0</v>
      </c>
      <c r="J294" s="329">
        <f t="shared" si="9"/>
        <v>0</v>
      </c>
    </row>
    <row r="295" s="200" customFormat="1" ht="18" hidden="1" customHeight="1" spans="1:10">
      <c r="A295" s="328">
        <f>SUBTOTAL(3,$B$7:B295)</f>
        <v>7</v>
      </c>
      <c r="B295" s="389" t="s">
        <v>1398</v>
      </c>
      <c r="C295" s="389" t="s">
        <v>1399</v>
      </c>
      <c r="D295" s="390" t="s">
        <v>2962</v>
      </c>
      <c r="E295" s="391">
        <f>'表三 甲'!E602</f>
        <v>0</v>
      </c>
      <c r="F295" s="389" t="s">
        <v>3018</v>
      </c>
      <c r="G295" s="329">
        <v>0.35</v>
      </c>
      <c r="H295" s="329">
        <v>202</v>
      </c>
      <c r="I295" s="329">
        <f t="shared" si="8"/>
        <v>0</v>
      </c>
      <c r="J295" s="329">
        <f t="shared" si="9"/>
        <v>0</v>
      </c>
    </row>
    <row r="296" s="200" customFormat="1" ht="18" hidden="1" customHeight="1" spans="1:10">
      <c r="A296" s="328">
        <f>SUBTOTAL(3,$B$7:B296)</f>
        <v>7</v>
      </c>
      <c r="B296" s="389" t="s">
        <v>1398</v>
      </c>
      <c r="C296" s="389" t="s">
        <v>1399</v>
      </c>
      <c r="D296" s="390" t="s">
        <v>2962</v>
      </c>
      <c r="E296" s="391">
        <f>'表三 甲'!E602</f>
        <v>0</v>
      </c>
      <c r="F296" s="389" t="s">
        <v>3017</v>
      </c>
      <c r="G296" s="329">
        <v>0.75</v>
      </c>
      <c r="H296" s="329">
        <v>209</v>
      </c>
      <c r="I296" s="329">
        <f t="shared" si="8"/>
        <v>0</v>
      </c>
      <c r="J296" s="329">
        <f t="shared" si="9"/>
        <v>0</v>
      </c>
    </row>
    <row r="297" s="200" customFormat="1" ht="18" hidden="1" customHeight="1" spans="1:10">
      <c r="A297" s="328">
        <f>SUBTOTAL(3,$B$7:B297)</f>
        <v>7</v>
      </c>
      <c r="B297" s="389" t="s">
        <v>1400</v>
      </c>
      <c r="C297" s="389" t="s">
        <v>1401</v>
      </c>
      <c r="D297" s="390" t="s">
        <v>2962</v>
      </c>
      <c r="E297" s="391">
        <f>'表三 甲'!E603</f>
        <v>0</v>
      </c>
      <c r="F297" s="389" t="s">
        <v>3018</v>
      </c>
      <c r="G297" s="329">
        <v>0.5</v>
      </c>
      <c r="H297" s="329">
        <v>202</v>
      </c>
      <c r="I297" s="329">
        <f t="shared" si="8"/>
        <v>0</v>
      </c>
      <c r="J297" s="329">
        <f t="shared" si="9"/>
        <v>0</v>
      </c>
    </row>
    <row r="298" s="200" customFormat="1" ht="18" hidden="1" customHeight="1" spans="1:10">
      <c r="A298" s="328">
        <f>SUBTOTAL(3,$B$7:B298)</f>
        <v>7</v>
      </c>
      <c r="B298" s="389" t="s">
        <v>1400</v>
      </c>
      <c r="C298" s="389" t="s">
        <v>1401</v>
      </c>
      <c r="D298" s="390" t="s">
        <v>2962</v>
      </c>
      <c r="E298" s="391">
        <f>'表三 甲'!E603</f>
        <v>0</v>
      </c>
      <c r="F298" s="389" t="s">
        <v>3017</v>
      </c>
      <c r="G298" s="329">
        <v>1</v>
      </c>
      <c r="H298" s="329">
        <v>209</v>
      </c>
      <c r="I298" s="329">
        <f t="shared" si="8"/>
        <v>0</v>
      </c>
      <c r="J298" s="329">
        <f t="shared" si="9"/>
        <v>0</v>
      </c>
    </row>
    <row r="299" s="200" customFormat="1" ht="18" hidden="1" customHeight="1" spans="1:10">
      <c r="A299" s="328">
        <f>SUBTOTAL(3,$B$7:B299)</f>
        <v>7</v>
      </c>
      <c r="B299" s="389" t="s">
        <v>1402</v>
      </c>
      <c r="C299" s="389" t="s">
        <v>1403</v>
      </c>
      <c r="D299" s="390" t="s">
        <v>2962</v>
      </c>
      <c r="E299" s="391">
        <f>'表三 甲'!E604</f>
        <v>0</v>
      </c>
      <c r="F299" s="389" t="s">
        <v>3018</v>
      </c>
      <c r="G299" s="329">
        <v>0.6</v>
      </c>
      <c r="H299" s="329">
        <v>202</v>
      </c>
      <c r="I299" s="329">
        <f t="shared" si="8"/>
        <v>0</v>
      </c>
      <c r="J299" s="329">
        <f t="shared" si="9"/>
        <v>0</v>
      </c>
    </row>
    <row r="300" s="200" customFormat="1" ht="18" hidden="1" customHeight="1" spans="1:10">
      <c r="A300" s="328">
        <f>SUBTOTAL(3,$B$7:B300)</f>
        <v>7</v>
      </c>
      <c r="B300" s="389" t="s">
        <v>1402</v>
      </c>
      <c r="C300" s="389" t="s">
        <v>1403</v>
      </c>
      <c r="D300" s="390" t="s">
        <v>2962</v>
      </c>
      <c r="E300" s="391">
        <f>'表三 甲'!E604</f>
        <v>0</v>
      </c>
      <c r="F300" s="389" t="s">
        <v>3017</v>
      </c>
      <c r="G300" s="329">
        <v>1.15</v>
      </c>
      <c r="H300" s="329">
        <v>209</v>
      </c>
      <c r="I300" s="329">
        <f t="shared" si="8"/>
        <v>0</v>
      </c>
      <c r="J300" s="329">
        <f t="shared" si="9"/>
        <v>0</v>
      </c>
    </row>
    <row r="301" s="200" customFormat="1" ht="18" hidden="1" customHeight="1" spans="1:10">
      <c r="A301" s="328">
        <f>SUBTOTAL(3,$B$7:B301)</f>
        <v>7</v>
      </c>
      <c r="B301" s="389" t="s">
        <v>1404</v>
      </c>
      <c r="C301" s="389" t="s">
        <v>1405</v>
      </c>
      <c r="D301" s="390" t="s">
        <v>2962</v>
      </c>
      <c r="E301" s="391">
        <f>'表三 甲'!E605</f>
        <v>0</v>
      </c>
      <c r="F301" s="389" t="s">
        <v>3017</v>
      </c>
      <c r="G301" s="329">
        <v>1.3</v>
      </c>
      <c r="H301" s="329">
        <v>209</v>
      </c>
      <c r="I301" s="329">
        <f t="shared" si="8"/>
        <v>0</v>
      </c>
      <c r="J301" s="329">
        <f t="shared" si="9"/>
        <v>0</v>
      </c>
    </row>
    <row r="302" s="200" customFormat="1" ht="18" hidden="1" customHeight="1" spans="1:10">
      <c r="A302" s="328">
        <f>SUBTOTAL(3,$B$7:B302)</f>
        <v>7</v>
      </c>
      <c r="B302" s="389" t="s">
        <v>1404</v>
      </c>
      <c r="C302" s="389" t="s">
        <v>1405</v>
      </c>
      <c r="D302" s="390" t="s">
        <v>2962</v>
      </c>
      <c r="E302" s="391">
        <f>'表三 甲'!E605</f>
        <v>0</v>
      </c>
      <c r="F302" s="389" t="s">
        <v>3018</v>
      </c>
      <c r="G302" s="329">
        <v>0.65</v>
      </c>
      <c r="H302" s="329">
        <v>202</v>
      </c>
      <c r="I302" s="329">
        <f t="shared" si="8"/>
        <v>0</v>
      </c>
      <c r="J302" s="329">
        <f t="shared" si="9"/>
        <v>0</v>
      </c>
    </row>
    <row r="303" s="200" customFormat="1" ht="18" hidden="1" customHeight="1" spans="1:10">
      <c r="A303" s="328">
        <f>SUBTOTAL(3,$B$7:B303)</f>
        <v>7</v>
      </c>
      <c r="B303" s="389" t="s">
        <v>1406</v>
      </c>
      <c r="C303" s="389" t="s">
        <v>1407</v>
      </c>
      <c r="D303" s="390" t="s">
        <v>2962</v>
      </c>
      <c r="E303" s="391">
        <f>'表三 甲'!E606</f>
        <v>0</v>
      </c>
      <c r="F303" s="389" t="s">
        <v>3017</v>
      </c>
      <c r="G303" s="329">
        <v>1.4</v>
      </c>
      <c r="H303" s="329">
        <v>209</v>
      </c>
      <c r="I303" s="329">
        <f t="shared" si="8"/>
        <v>0</v>
      </c>
      <c r="J303" s="329">
        <f t="shared" si="9"/>
        <v>0</v>
      </c>
    </row>
    <row r="304" s="200" customFormat="1" ht="18" hidden="1" customHeight="1" spans="1:10">
      <c r="A304" s="328">
        <f>SUBTOTAL(3,$B$7:B304)</f>
        <v>7</v>
      </c>
      <c r="B304" s="389" t="s">
        <v>1406</v>
      </c>
      <c r="C304" s="389" t="s">
        <v>1407</v>
      </c>
      <c r="D304" s="390" t="s">
        <v>2962</v>
      </c>
      <c r="E304" s="391">
        <f>'表三 甲'!E606</f>
        <v>0</v>
      </c>
      <c r="F304" s="389" t="s">
        <v>3018</v>
      </c>
      <c r="G304" s="329">
        <v>0.7</v>
      </c>
      <c r="H304" s="329">
        <v>202</v>
      </c>
      <c r="I304" s="329">
        <f t="shared" si="8"/>
        <v>0</v>
      </c>
      <c r="J304" s="329">
        <f t="shared" si="9"/>
        <v>0</v>
      </c>
    </row>
    <row r="305" s="200" customFormat="1" ht="18" hidden="1" customHeight="1" spans="1:10">
      <c r="A305" s="328">
        <f>SUBTOTAL(3,$B$7:B305)</f>
        <v>7</v>
      </c>
      <c r="B305" s="389" t="s">
        <v>1408</v>
      </c>
      <c r="C305" s="389" t="s">
        <v>1409</v>
      </c>
      <c r="D305" s="390" t="s">
        <v>2962</v>
      </c>
      <c r="E305" s="391">
        <f>'表三 甲'!E607</f>
        <v>0</v>
      </c>
      <c r="F305" s="389" t="s">
        <v>3018</v>
      </c>
      <c r="G305" s="329">
        <v>0.8</v>
      </c>
      <c r="H305" s="329">
        <v>202</v>
      </c>
      <c r="I305" s="329">
        <f t="shared" si="8"/>
        <v>0</v>
      </c>
      <c r="J305" s="329">
        <f t="shared" si="9"/>
        <v>0</v>
      </c>
    </row>
    <row r="306" s="200" customFormat="1" ht="18" hidden="1" customHeight="1" spans="1:10">
      <c r="A306" s="328">
        <f>SUBTOTAL(3,$B$7:B306)</f>
        <v>7</v>
      </c>
      <c r="B306" s="389" t="s">
        <v>1408</v>
      </c>
      <c r="C306" s="389" t="s">
        <v>1409</v>
      </c>
      <c r="D306" s="390" t="s">
        <v>2962</v>
      </c>
      <c r="E306" s="391">
        <f>'表三 甲'!E607</f>
        <v>0</v>
      </c>
      <c r="F306" s="389" t="s">
        <v>3017</v>
      </c>
      <c r="G306" s="329">
        <v>1.55</v>
      </c>
      <c r="H306" s="329">
        <v>209</v>
      </c>
      <c r="I306" s="329">
        <f t="shared" si="8"/>
        <v>0</v>
      </c>
      <c r="J306" s="329">
        <f t="shared" si="9"/>
        <v>0</v>
      </c>
    </row>
    <row r="307" s="200" customFormat="1" ht="18" hidden="1" customHeight="1" spans="1:10">
      <c r="A307" s="328">
        <f>SUBTOTAL(3,$B$7:B307)</f>
        <v>7</v>
      </c>
      <c r="B307" s="389" t="s">
        <v>1410</v>
      </c>
      <c r="C307" s="389" t="s">
        <v>1411</v>
      </c>
      <c r="D307" s="390" t="s">
        <v>2962</v>
      </c>
      <c r="E307" s="391">
        <f>'表三 甲'!E608</f>
        <v>0</v>
      </c>
      <c r="F307" s="389" t="s">
        <v>3017</v>
      </c>
      <c r="G307" s="329">
        <v>1.75</v>
      </c>
      <c r="H307" s="329">
        <v>209</v>
      </c>
      <c r="I307" s="329">
        <f t="shared" si="8"/>
        <v>0</v>
      </c>
      <c r="J307" s="329">
        <f t="shared" si="9"/>
        <v>0</v>
      </c>
    </row>
    <row r="308" s="200" customFormat="1" ht="18" hidden="1" customHeight="1" spans="1:10">
      <c r="A308" s="328">
        <f>SUBTOTAL(3,$B$7:B308)</f>
        <v>7</v>
      </c>
      <c r="B308" s="389" t="s">
        <v>1410</v>
      </c>
      <c r="C308" s="389" t="s">
        <v>1411</v>
      </c>
      <c r="D308" s="390" t="s">
        <v>2962</v>
      </c>
      <c r="E308" s="391">
        <f>'表三 甲'!E608</f>
        <v>0</v>
      </c>
      <c r="F308" s="389" t="s">
        <v>3018</v>
      </c>
      <c r="G308" s="329">
        <v>0.85</v>
      </c>
      <c r="H308" s="329">
        <v>202</v>
      </c>
      <c r="I308" s="329">
        <f t="shared" si="8"/>
        <v>0</v>
      </c>
      <c r="J308" s="329">
        <f t="shared" si="9"/>
        <v>0</v>
      </c>
    </row>
    <row r="309" s="200" customFormat="1" ht="18" hidden="1" customHeight="1" spans="1:10">
      <c r="A309" s="328">
        <f>SUBTOTAL(3,$B$7:B309)</f>
        <v>7</v>
      </c>
      <c r="B309" s="389" t="s">
        <v>1412</v>
      </c>
      <c r="C309" s="389" t="s">
        <v>1413</v>
      </c>
      <c r="D309" s="390" t="s">
        <v>2962</v>
      </c>
      <c r="E309" s="391">
        <f>'表三 甲'!E609</f>
        <v>0</v>
      </c>
      <c r="F309" s="389" t="s">
        <v>3017</v>
      </c>
      <c r="G309" s="329">
        <v>1.85</v>
      </c>
      <c r="H309" s="329">
        <v>209</v>
      </c>
      <c r="I309" s="329">
        <f t="shared" si="8"/>
        <v>0</v>
      </c>
      <c r="J309" s="329">
        <f t="shared" si="9"/>
        <v>0</v>
      </c>
    </row>
    <row r="310" s="200" customFormat="1" ht="18" hidden="1" customHeight="1" spans="1:10">
      <c r="A310" s="328">
        <f>SUBTOTAL(3,$B$7:B310)</f>
        <v>7</v>
      </c>
      <c r="B310" s="389" t="s">
        <v>1412</v>
      </c>
      <c r="C310" s="389" t="s">
        <v>1413</v>
      </c>
      <c r="D310" s="390" t="s">
        <v>2962</v>
      </c>
      <c r="E310" s="391">
        <f>'表三 甲'!E609</f>
        <v>0</v>
      </c>
      <c r="F310" s="389" t="s">
        <v>3018</v>
      </c>
      <c r="G310" s="329">
        <v>0.95</v>
      </c>
      <c r="H310" s="329">
        <v>202</v>
      </c>
      <c r="I310" s="329">
        <f t="shared" si="8"/>
        <v>0</v>
      </c>
      <c r="J310" s="329">
        <f t="shared" si="9"/>
        <v>0</v>
      </c>
    </row>
    <row r="311" s="200" customFormat="1" ht="18" hidden="1" customHeight="1" spans="1:10">
      <c r="A311" s="328">
        <f>SUBTOTAL(3,$B$7:B311)</f>
        <v>7</v>
      </c>
      <c r="B311" s="389" t="s">
        <v>1414</v>
      </c>
      <c r="C311" s="389" t="s">
        <v>1415</v>
      </c>
      <c r="D311" s="390" t="s">
        <v>2962</v>
      </c>
      <c r="E311" s="391">
        <f>'表三 甲'!E610</f>
        <v>0</v>
      </c>
      <c r="F311" s="389" t="s">
        <v>3018</v>
      </c>
      <c r="G311" s="329">
        <v>0.2</v>
      </c>
      <c r="H311" s="329">
        <v>202</v>
      </c>
      <c r="I311" s="329">
        <f t="shared" si="8"/>
        <v>0</v>
      </c>
      <c r="J311" s="329">
        <f t="shared" si="9"/>
        <v>0</v>
      </c>
    </row>
    <row r="312" s="200" customFormat="1" ht="18" hidden="1" customHeight="1" spans="1:10">
      <c r="A312" s="328">
        <f>SUBTOTAL(3,$B$7:B312)</f>
        <v>7</v>
      </c>
      <c r="B312" s="389" t="s">
        <v>1414</v>
      </c>
      <c r="C312" s="389" t="s">
        <v>1415</v>
      </c>
      <c r="D312" s="390" t="s">
        <v>2962</v>
      </c>
      <c r="E312" s="391">
        <f>'表三 甲'!E610</f>
        <v>0</v>
      </c>
      <c r="F312" s="389" t="s">
        <v>3017</v>
      </c>
      <c r="G312" s="329">
        <v>0.45</v>
      </c>
      <c r="H312" s="329">
        <v>209</v>
      </c>
      <c r="I312" s="329">
        <f t="shared" si="8"/>
        <v>0</v>
      </c>
      <c r="J312" s="329">
        <f t="shared" si="9"/>
        <v>0</v>
      </c>
    </row>
    <row r="313" s="200" customFormat="1" ht="18" hidden="1" customHeight="1" spans="1:10">
      <c r="A313" s="328">
        <f>SUBTOTAL(3,$B$7:B313)</f>
        <v>7</v>
      </c>
      <c r="B313" s="389" t="s">
        <v>1416</v>
      </c>
      <c r="C313" s="389" t="s">
        <v>1417</v>
      </c>
      <c r="D313" s="390" t="s">
        <v>2962</v>
      </c>
      <c r="E313" s="391">
        <f>'表三 甲'!E611</f>
        <v>0</v>
      </c>
      <c r="F313" s="389" t="s">
        <v>3017</v>
      </c>
      <c r="G313" s="329">
        <v>0.7</v>
      </c>
      <c r="H313" s="329">
        <v>209</v>
      </c>
      <c r="I313" s="329">
        <f t="shared" si="8"/>
        <v>0</v>
      </c>
      <c r="J313" s="329">
        <f t="shared" si="9"/>
        <v>0</v>
      </c>
    </row>
    <row r="314" s="200" customFormat="1" ht="18" hidden="1" customHeight="1" spans="1:10">
      <c r="A314" s="328">
        <f>SUBTOTAL(3,$B$7:B314)</f>
        <v>7</v>
      </c>
      <c r="B314" s="389" t="s">
        <v>1416</v>
      </c>
      <c r="C314" s="389" t="s">
        <v>1417</v>
      </c>
      <c r="D314" s="390" t="s">
        <v>2962</v>
      </c>
      <c r="E314" s="391">
        <f>'表三 甲'!E611</f>
        <v>0</v>
      </c>
      <c r="F314" s="389" t="s">
        <v>3018</v>
      </c>
      <c r="G314" s="329">
        <v>0.35</v>
      </c>
      <c r="H314" s="329">
        <v>202</v>
      </c>
      <c r="I314" s="329">
        <f t="shared" si="8"/>
        <v>0</v>
      </c>
      <c r="J314" s="329">
        <f t="shared" si="9"/>
        <v>0</v>
      </c>
    </row>
    <row r="315" s="200" customFormat="1" ht="18" hidden="1" customHeight="1" spans="1:10">
      <c r="A315" s="328">
        <f>SUBTOTAL(3,$B$7:B315)</f>
        <v>7</v>
      </c>
      <c r="B315" s="389" t="s">
        <v>1418</v>
      </c>
      <c r="C315" s="389" t="s">
        <v>1419</v>
      </c>
      <c r="D315" s="390" t="s">
        <v>2962</v>
      </c>
      <c r="E315" s="391">
        <f>'表三 甲'!E612</f>
        <v>0</v>
      </c>
      <c r="F315" s="389" t="s">
        <v>3018</v>
      </c>
      <c r="G315" s="329">
        <v>0.45</v>
      </c>
      <c r="H315" s="329">
        <v>202</v>
      </c>
      <c r="I315" s="329">
        <f t="shared" si="8"/>
        <v>0</v>
      </c>
      <c r="J315" s="329">
        <f t="shared" si="9"/>
        <v>0</v>
      </c>
    </row>
    <row r="316" s="200" customFormat="1" ht="18" hidden="1" customHeight="1" spans="1:10">
      <c r="A316" s="328">
        <f>SUBTOTAL(3,$B$7:B316)</f>
        <v>7</v>
      </c>
      <c r="B316" s="389" t="s">
        <v>1418</v>
      </c>
      <c r="C316" s="389" t="s">
        <v>1419</v>
      </c>
      <c r="D316" s="390" t="s">
        <v>2962</v>
      </c>
      <c r="E316" s="391">
        <f>'表三 甲'!E612</f>
        <v>0</v>
      </c>
      <c r="F316" s="389" t="s">
        <v>3017</v>
      </c>
      <c r="G316" s="329">
        <v>0.9</v>
      </c>
      <c r="H316" s="329">
        <v>209</v>
      </c>
      <c r="I316" s="329">
        <f t="shared" si="8"/>
        <v>0</v>
      </c>
      <c r="J316" s="329">
        <f t="shared" si="9"/>
        <v>0</v>
      </c>
    </row>
    <row r="317" s="200" customFormat="1" ht="18" hidden="1" customHeight="1" spans="1:10">
      <c r="A317" s="328">
        <f>SUBTOTAL(3,$B$7:B317)</f>
        <v>7</v>
      </c>
      <c r="B317" s="389" t="s">
        <v>1420</v>
      </c>
      <c r="C317" s="389" t="s">
        <v>1421</v>
      </c>
      <c r="D317" s="390" t="s">
        <v>2962</v>
      </c>
      <c r="E317" s="391">
        <f>'表三 甲'!E613</f>
        <v>0</v>
      </c>
      <c r="F317" s="389" t="s">
        <v>3017</v>
      </c>
      <c r="G317" s="329">
        <v>1.05</v>
      </c>
      <c r="H317" s="329">
        <v>209</v>
      </c>
      <c r="I317" s="329">
        <f t="shared" si="8"/>
        <v>0</v>
      </c>
      <c r="J317" s="329">
        <f t="shared" si="9"/>
        <v>0</v>
      </c>
    </row>
    <row r="318" s="200" customFormat="1" ht="18" hidden="1" customHeight="1" spans="1:10">
      <c r="A318" s="328">
        <f>SUBTOTAL(3,$B$7:B318)</f>
        <v>7</v>
      </c>
      <c r="B318" s="389" t="s">
        <v>1420</v>
      </c>
      <c r="C318" s="389" t="s">
        <v>1421</v>
      </c>
      <c r="D318" s="390" t="s">
        <v>2962</v>
      </c>
      <c r="E318" s="391">
        <f>'表三 甲'!E613</f>
        <v>0</v>
      </c>
      <c r="F318" s="389" t="s">
        <v>3018</v>
      </c>
      <c r="G318" s="329">
        <v>0.55</v>
      </c>
      <c r="H318" s="329">
        <v>202</v>
      </c>
      <c r="I318" s="329">
        <f t="shared" si="8"/>
        <v>0</v>
      </c>
      <c r="J318" s="329">
        <f t="shared" si="9"/>
        <v>0</v>
      </c>
    </row>
    <row r="319" s="200" customFormat="1" ht="18" hidden="1" customHeight="1" spans="1:10">
      <c r="A319" s="328">
        <f>SUBTOTAL(3,$B$7:B319)</f>
        <v>7</v>
      </c>
      <c r="B319" s="389" t="s">
        <v>1422</v>
      </c>
      <c r="C319" s="389" t="s">
        <v>1423</v>
      </c>
      <c r="D319" s="390" t="s">
        <v>2962</v>
      </c>
      <c r="E319" s="391">
        <f>'表三 甲'!E614</f>
        <v>0</v>
      </c>
      <c r="F319" s="389" t="s">
        <v>3018</v>
      </c>
      <c r="G319" s="329">
        <v>0.6</v>
      </c>
      <c r="H319" s="329">
        <v>202</v>
      </c>
      <c r="I319" s="329">
        <f t="shared" si="8"/>
        <v>0</v>
      </c>
      <c r="J319" s="329">
        <f t="shared" si="9"/>
        <v>0</v>
      </c>
    </row>
    <row r="320" s="200" customFormat="1" ht="18" hidden="1" customHeight="1" spans="1:10">
      <c r="A320" s="328">
        <f>SUBTOTAL(3,$B$7:B320)</f>
        <v>7</v>
      </c>
      <c r="B320" s="389" t="s">
        <v>1422</v>
      </c>
      <c r="C320" s="389" t="s">
        <v>1423</v>
      </c>
      <c r="D320" s="390" t="s">
        <v>2962</v>
      </c>
      <c r="E320" s="391">
        <f>'表三 甲'!E614</f>
        <v>0</v>
      </c>
      <c r="F320" s="389" t="s">
        <v>3017</v>
      </c>
      <c r="G320" s="329">
        <v>1.15</v>
      </c>
      <c r="H320" s="329">
        <v>209</v>
      </c>
      <c r="I320" s="329">
        <f t="shared" si="8"/>
        <v>0</v>
      </c>
      <c r="J320" s="329">
        <f t="shared" si="9"/>
        <v>0</v>
      </c>
    </row>
    <row r="321" s="200" customFormat="1" ht="18" hidden="1" customHeight="1" spans="1:10">
      <c r="A321" s="328">
        <f>SUBTOTAL(3,$B$7:B321)</f>
        <v>7</v>
      </c>
      <c r="B321" s="389" t="s">
        <v>1424</v>
      </c>
      <c r="C321" s="389" t="s">
        <v>1425</v>
      </c>
      <c r="D321" s="390" t="s">
        <v>2962</v>
      </c>
      <c r="E321" s="391">
        <f>'表三 甲'!E615</f>
        <v>0</v>
      </c>
      <c r="F321" s="389" t="s">
        <v>3018</v>
      </c>
      <c r="G321" s="329">
        <v>0.65</v>
      </c>
      <c r="H321" s="329">
        <v>202</v>
      </c>
      <c r="I321" s="329">
        <f t="shared" si="8"/>
        <v>0</v>
      </c>
      <c r="J321" s="329">
        <f t="shared" si="9"/>
        <v>0</v>
      </c>
    </row>
    <row r="322" s="200" customFormat="1" ht="18" hidden="1" customHeight="1" spans="1:10">
      <c r="A322" s="328">
        <f>SUBTOTAL(3,$B$7:B322)</f>
        <v>7</v>
      </c>
      <c r="B322" s="389" t="s">
        <v>1424</v>
      </c>
      <c r="C322" s="389" t="s">
        <v>1425</v>
      </c>
      <c r="D322" s="390" t="s">
        <v>2962</v>
      </c>
      <c r="E322" s="391">
        <f>'表三 甲'!E615</f>
        <v>0</v>
      </c>
      <c r="F322" s="389" t="s">
        <v>3017</v>
      </c>
      <c r="G322" s="329">
        <v>1.25</v>
      </c>
      <c r="H322" s="329">
        <v>209</v>
      </c>
      <c r="I322" s="329">
        <f t="shared" si="8"/>
        <v>0</v>
      </c>
      <c r="J322" s="329">
        <f t="shared" si="9"/>
        <v>0</v>
      </c>
    </row>
    <row r="323" s="200" customFormat="1" ht="18" hidden="1" customHeight="1" spans="1:10">
      <c r="A323" s="328">
        <f>SUBTOTAL(3,$B$7:B323)</f>
        <v>7</v>
      </c>
      <c r="B323" s="389" t="s">
        <v>1426</v>
      </c>
      <c r="C323" s="389" t="s">
        <v>1427</v>
      </c>
      <c r="D323" s="390" t="s">
        <v>2962</v>
      </c>
      <c r="E323" s="391">
        <f>'表三 甲'!E616</f>
        <v>0</v>
      </c>
      <c r="F323" s="389" t="s">
        <v>3018</v>
      </c>
      <c r="G323" s="329">
        <v>0.7</v>
      </c>
      <c r="H323" s="329">
        <v>202</v>
      </c>
      <c r="I323" s="329">
        <f t="shared" si="8"/>
        <v>0</v>
      </c>
      <c r="J323" s="329">
        <f t="shared" si="9"/>
        <v>0</v>
      </c>
    </row>
    <row r="324" s="200" customFormat="1" ht="18" hidden="1" customHeight="1" spans="1:10">
      <c r="A324" s="328">
        <f>SUBTOTAL(3,$B$7:B324)</f>
        <v>7</v>
      </c>
      <c r="B324" s="389" t="s">
        <v>1426</v>
      </c>
      <c r="C324" s="389" t="s">
        <v>1427</v>
      </c>
      <c r="D324" s="390" t="s">
        <v>2962</v>
      </c>
      <c r="E324" s="391">
        <f>'表三 甲'!E616</f>
        <v>0</v>
      </c>
      <c r="F324" s="389" t="s">
        <v>3017</v>
      </c>
      <c r="G324" s="329">
        <v>1.4</v>
      </c>
      <c r="H324" s="329">
        <v>209</v>
      </c>
      <c r="I324" s="329">
        <f t="shared" si="8"/>
        <v>0</v>
      </c>
      <c r="J324" s="329">
        <f t="shared" si="9"/>
        <v>0</v>
      </c>
    </row>
    <row r="325" s="200" customFormat="1" ht="18" hidden="1" customHeight="1" spans="1:10">
      <c r="A325" s="328">
        <f>SUBTOTAL(3,$B$7:B325)</f>
        <v>7</v>
      </c>
      <c r="B325" s="389" t="s">
        <v>1428</v>
      </c>
      <c r="C325" s="389" t="s">
        <v>1429</v>
      </c>
      <c r="D325" s="390" t="s">
        <v>2962</v>
      </c>
      <c r="E325" s="391">
        <f>'表三 甲'!E617</f>
        <v>0</v>
      </c>
      <c r="F325" s="389" t="s">
        <v>3017</v>
      </c>
      <c r="G325" s="329">
        <v>1.6</v>
      </c>
      <c r="H325" s="329">
        <v>209</v>
      </c>
      <c r="I325" s="329">
        <f t="shared" si="8"/>
        <v>0</v>
      </c>
      <c r="J325" s="329">
        <f t="shared" si="9"/>
        <v>0</v>
      </c>
    </row>
    <row r="326" s="200" customFormat="1" ht="18" hidden="1" customHeight="1" spans="1:10">
      <c r="A326" s="328">
        <f>SUBTOTAL(3,$B$7:B326)</f>
        <v>7</v>
      </c>
      <c r="B326" s="389" t="s">
        <v>1428</v>
      </c>
      <c r="C326" s="389" t="s">
        <v>1429</v>
      </c>
      <c r="D326" s="390" t="s">
        <v>2962</v>
      </c>
      <c r="E326" s="391">
        <f>'表三 甲'!E617</f>
        <v>0</v>
      </c>
      <c r="F326" s="389" t="s">
        <v>3018</v>
      </c>
      <c r="G326" s="329">
        <v>0.8</v>
      </c>
      <c r="H326" s="329">
        <v>202</v>
      </c>
      <c r="I326" s="329">
        <f t="shared" si="8"/>
        <v>0</v>
      </c>
      <c r="J326" s="329">
        <f t="shared" si="9"/>
        <v>0</v>
      </c>
    </row>
    <row r="327" s="200" customFormat="1" ht="18" hidden="1" customHeight="1" spans="1:10">
      <c r="A327" s="328">
        <f>SUBTOTAL(3,$B$7:B327)</f>
        <v>7</v>
      </c>
      <c r="B327" s="389" t="s">
        <v>1430</v>
      </c>
      <c r="C327" s="389" t="s">
        <v>1431</v>
      </c>
      <c r="D327" s="390" t="s">
        <v>2962</v>
      </c>
      <c r="E327" s="391">
        <f>'表三 甲'!E618</f>
        <v>0</v>
      </c>
      <c r="F327" s="389" t="s">
        <v>3017</v>
      </c>
      <c r="G327" s="329">
        <v>1.85</v>
      </c>
      <c r="H327" s="329">
        <v>209</v>
      </c>
      <c r="I327" s="329">
        <f t="shared" si="8"/>
        <v>0</v>
      </c>
      <c r="J327" s="329">
        <f t="shared" si="9"/>
        <v>0</v>
      </c>
    </row>
    <row r="328" s="200" customFormat="1" ht="18" hidden="1" customHeight="1" spans="1:10">
      <c r="A328" s="328">
        <f>SUBTOTAL(3,$B$7:B328)</f>
        <v>7</v>
      </c>
      <c r="B328" s="389" t="s">
        <v>1430</v>
      </c>
      <c r="C328" s="389" t="s">
        <v>1431</v>
      </c>
      <c r="D328" s="390" t="s">
        <v>2962</v>
      </c>
      <c r="E328" s="391">
        <f>'表三 甲'!E618</f>
        <v>0</v>
      </c>
      <c r="F328" s="389" t="s">
        <v>3018</v>
      </c>
      <c r="G328" s="329">
        <v>0.9</v>
      </c>
      <c r="H328" s="329">
        <v>202</v>
      </c>
      <c r="I328" s="329">
        <f t="shared" ref="I328:I347" si="10">E328*G328</f>
        <v>0</v>
      </c>
      <c r="J328" s="329">
        <f t="shared" ref="J328:J391" si="11">H328*I328</f>
        <v>0</v>
      </c>
    </row>
    <row r="329" s="200" customFormat="1" ht="18" hidden="1" customHeight="1" spans="1:10">
      <c r="A329" s="328">
        <f>SUBTOTAL(3,$B$7:B329)</f>
        <v>7</v>
      </c>
      <c r="B329" s="389" t="s">
        <v>1432</v>
      </c>
      <c r="C329" s="389" t="s">
        <v>1433</v>
      </c>
      <c r="D329" s="390" t="s">
        <v>2962</v>
      </c>
      <c r="E329" s="391">
        <f>'表三 甲'!E619</f>
        <v>0</v>
      </c>
      <c r="F329" s="389" t="s">
        <v>3018</v>
      </c>
      <c r="G329" s="329">
        <v>1.05</v>
      </c>
      <c r="H329" s="329">
        <v>202</v>
      </c>
      <c r="I329" s="329">
        <f t="shared" si="10"/>
        <v>0</v>
      </c>
      <c r="J329" s="329">
        <f t="shared" si="11"/>
        <v>0</v>
      </c>
    </row>
    <row r="330" s="200" customFormat="1" ht="18" hidden="1" customHeight="1" spans="1:10">
      <c r="A330" s="328">
        <f>SUBTOTAL(3,$B$7:B330)</f>
        <v>7</v>
      </c>
      <c r="B330" s="389" t="s">
        <v>1432</v>
      </c>
      <c r="C330" s="389" t="s">
        <v>1433</v>
      </c>
      <c r="D330" s="390" t="s">
        <v>2962</v>
      </c>
      <c r="E330" s="391">
        <f>'表三 甲'!E619</f>
        <v>0</v>
      </c>
      <c r="F330" s="389" t="s">
        <v>3017</v>
      </c>
      <c r="G330" s="329">
        <v>2.05</v>
      </c>
      <c r="H330" s="329">
        <v>209</v>
      </c>
      <c r="I330" s="329">
        <f t="shared" si="10"/>
        <v>0</v>
      </c>
      <c r="J330" s="329">
        <f t="shared" si="11"/>
        <v>0</v>
      </c>
    </row>
    <row r="331" s="200" customFormat="1" ht="18" hidden="1" customHeight="1" spans="1:10">
      <c r="A331" s="328">
        <f>SUBTOTAL(3,$B$7:B331)</f>
        <v>7</v>
      </c>
      <c r="B331" s="389" t="s">
        <v>1434</v>
      </c>
      <c r="C331" s="389" t="s">
        <v>1435</v>
      </c>
      <c r="D331" s="390" t="s">
        <v>2962</v>
      </c>
      <c r="E331" s="391">
        <f>'表三 甲'!E620</f>
        <v>0</v>
      </c>
      <c r="F331" s="389" t="s">
        <v>3017</v>
      </c>
      <c r="G331" s="329">
        <v>2.2</v>
      </c>
      <c r="H331" s="329">
        <v>209</v>
      </c>
      <c r="I331" s="329">
        <f t="shared" si="10"/>
        <v>0</v>
      </c>
      <c r="J331" s="329">
        <f t="shared" si="11"/>
        <v>0</v>
      </c>
    </row>
    <row r="332" s="200" customFormat="1" ht="18" hidden="1" customHeight="1" spans="1:10">
      <c r="A332" s="328">
        <f>SUBTOTAL(3,$B$7:B332)</f>
        <v>7</v>
      </c>
      <c r="B332" s="389" t="s">
        <v>1434</v>
      </c>
      <c r="C332" s="389" t="s">
        <v>1435</v>
      </c>
      <c r="D332" s="390" t="s">
        <v>2962</v>
      </c>
      <c r="E332" s="391">
        <f>'表三 甲'!E620</f>
        <v>0</v>
      </c>
      <c r="F332" s="389" t="s">
        <v>3018</v>
      </c>
      <c r="G332" s="329">
        <v>1.1</v>
      </c>
      <c r="H332" s="329">
        <v>202</v>
      </c>
      <c r="I332" s="329">
        <f t="shared" si="10"/>
        <v>0</v>
      </c>
      <c r="J332" s="329">
        <f t="shared" si="11"/>
        <v>0</v>
      </c>
    </row>
    <row r="333" s="200" customFormat="1" ht="18" hidden="1" customHeight="1" spans="1:10">
      <c r="A333" s="328">
        <f>SUBTOTAL(3,$B$7:B333)</f>
        <v>7</v>
      </c>
      <c r="B333" s="389" t="s">
        <v>1436</v>
      </c>
      <c r="C333" s="389" t="s">
        <v>1437</v>
      </c>
      <c r="D333" s="390" t="s">
        <v>2962</v>
      </c>
      <c r="E333" s="391">
        <f>'表三 甲'!E621</f>
        <v>0</v>
      </c>
      <c r="F333" s="389" t="s">
        <v>3017</v>
      </c>
      <c r="G333" s="329">
        <v>2.35</v>
      </c>
      <c r="H333" s="329">
        <v>209</v>
      </c>
      <c r="I333" s="329">
        <f t="shared" si="10"/>
        <v>0</v>
      </c>
      <c r="J333" s="329">
        <f t="shared" si="11"/>
        <v>0</v>
      </c>
    </row>
    <row r="334" s="200" customFormat="1" ht="18" hidden="1" customHeight="1" spans="1:10">
      <c r="A334" s="328">
        <f>SUBTOTAL(3,$B$7:B334)</f>
        <v>7</v>
      </c>
      <c r="B334" s="389" t="s">
        <v>1436</v>
      </c>
      <c r="C334" s="389" t="s">
        <v>1437</v>
      </c>
      <c r="D334" s="390" t="s">
        <v>2962</v>
      </c>
      <c r="E334" s="391">
        <f>'表三 甲'!E621</f>
        <v>0</v>
      </c>
      <c r="F334" s="389" t="s">
        <v>3018</v>
      </c>
      <c r="G334" s="329">
        <v>1.15</v>
      </c>
      <c r="H334" s="329">
        <v>202</v>
      </c>
      <c r="I334" s="329">
        <f t="shared" si="10"/>
        <v>0</v>
      </c>
      <c r="J334" s="329">
        <f t="shared" si="11"/>
        <v>0</v>
      </c>
    </row>
    <row r="335" s="200" customFormat="1" ht="18" hidden="1" customHeight="1" spans="1:10">
      <c r="A335" s="328">
        <f>SUBTOTAL(3,$B$7:B335)</f>
        <v>7</v>
      </c>
      <c r="B335" s="329" t="s">
        <v>1825</v>
      </c>
      <c r="C335" s="329" t="s">
        <v>1826</v>
      </c>
      <c r="D335" s="383" t="s">
        <v>2962</v>
      </c>
      <c r="E335" s="331">
        <f>'表三 甲'!E812</f>
        <v>0</v>
      </c>
      <c r="F335" s="329" t="s">
        <v>3012</v>
      </c>
      <c r="G335" s="329">
        <v>0.2</v>
      </c>
      <c r="H335" s="329">
        <v>516</v>
      </c>
      <c r="I335" s="329">
        <f t="shared" si="10"/>
        <v>0</v>
      </c>
      <c r="J335" s="329">
        <f t="shared" si="11"/>
        <v>0</v>
      </c>
    </row>
    <row r="336" s="200" customFormat="1" ht="18" hidden="1" customHeight="1" spans="1:10">
      <c r="A336" s="328">
        <f>SUBTOTAL(3,$B$7:B336)</f>
        <v>7</v>
      </c>
      <c r="B336" s="329" t="s">
        <v>1827</v>
      </c>
      <c r="C336" s="329" t="s">
        <v>1828</v>
      </c>
      <c r="D336" s="383" t="s">
        <v>2962</v>
      </c>
      <c r="E336" s="331">
        <f>'表三 甲'!E813</f>
        <v>0</v>
      </c>
      <c r="F336" s="329" t="s">
        <v>3012</v>
      </c>
      <c r="G336" s="329">
        <v>0.2</v>
      </c>
      <c r="H336" s="329">
        <v>516</v>
      </c>
      <c r="I336" s="329">
        <f t="shared" si="10"/>
        <v>0</v>
      </c>
      <c r="J336" s="329">
        <f t="shared" si="11"/>
        <v>0</v>
      </c>
    </row>
    <row r="337" s="200" customFormat="1" ht="18" hidden="1" customHeight="1" spans="1:10">
      <c r="A337" s="328">
        <f>SUBTOTAL(3,$B$7:B337)</f>
        <v>7</v>
      </c>
      <c r="B337" s="329" t="s">
        <v>1829</v>
      </c>
      <c r="C337" s="329" t="s">
        <v>1830</v>
      </c>
      <c r="D337" s="383" t="s">
        <v>2962</v>
      </c>
      <c r="E337" s="331">
        <f>'表三 甲'!E814</f>
        <v>0</v>
      </c>
      <c r="F337" s="329" t="s">
        <v>3012</v>
      </c>
      <c r="G337" s="329">
        <v>0.35</v>
      </c>
      <c r="H337" s="329">
        <v>516</v>
      </c>
      <c r="I337" s="329">
        <f t="shared" si="10"/>
        <v>0</v>
      </c>
      <c r="J337" s="329">
        <f t="shared" si="11"/>
        <v>0</v>
      </c>
    </row>
    <row r="338" s="200" customFormat="1" ht="18" hidden="1" customHeight="1" spans="1:10">
      <c r="A338" s="328">
        <f>SUBTOTAL(3,$B$7:B338)</f>
        <v>7</v>
      </c>
      <c r="B338" s="329" t="s">
        <v>1886</v>
      </c>
      <c r="C338" s="329" t="s">
        <v>1887</v>
      </c>
      <c r="D338" s="383" t="s">
        <v>2962</v>
      </c>
      <c r="E338" s="331">
        <f>'表三 甲'!E841</f>
        <v>0</v>
      </c>
      <c r="F338" s="329" t="s">
        <v>3012</v>
      </c>
      <c r="G338" s="329">
        <v>0.25</v>
      </c>
      <c r="H338" s="329">
        <v>516</v>
      </c>
      <c r="I338" s="329">
        <f t="shared" si="10"/>
        <v>0</v>
      </c>
      <c r="J338" s="329">
        <f t="shared" si="11"/>
        <v>0</v>
      </c>
    </row>
    <row r="339" s="200" customFormat="1" ht="18" hidden="1" customHeight="1" spans="1:10">
      <c r="A339" s="328">
        <f>SUBTOTAL(3,$B$7:B339)</f>
        <v>7</v>
      </c>
      <c r="B339" s="329" t="s">
        <v>1888</v>
      </c>
      <c r="C339" s="329" t="s">
        <v>1889</v>
      </c>
      <c r="D339" s="383" t="s">
        <v>2962</v>
      </c>
      <c r="E339" s="331">
        <f>'表三 甲'!E842</f>
        <v>0</v>
      </c>
      <c r="F339" s="329" t="s">
        <v>3012</v>
      </c>
      <c r="G339" s="329">
        <v>0.25</v>
      </c>
      <c r="H339" s="329">
        <v>516</v>
      </c>
      <c r="I339" s="329">
        <f t="shared" si="10"/>
        <v>0</v>
      </c>
      <c r="J339" s="329">
        <f t="shared" si="11"/>
        <v>0</v>
      </c>
    </row>
    <row r="340" s="200" customFormat="1" ht="18" hidden="1" customHeight="1" spans="1:10">
      <c r="A340" s="328">
        <f>SUBTOTAL(3,$B$7:B340)</f>
        <v>7</v>
      </c>
      <c r="B340" s="329" t="s">
        <v>1890</v>
      </c>
      <c r="C340" s="329" t="s">
        <v>1891</v>
      </c>
      <c r="D340" s="383" t="s">
        <v>2962</v>
      </c>
      <c r="E340" s="331">
        <f>'表三 甲'!E843</f>
        <v>0</v>
      </c>
      <c r="F340" s="329" t="s">
        <v>3012</v>
      </c>
      <c r="G340" s="329">
        <v>0.25</v>
      </c>
      <c r="H340" s="329">
        <v>516</v>
      </c>
      <c r="I340" s="329">
        <f t="shared" si="10"/>
        <v>0</v>
      </c>
      <c r="J340" s="329">
        <f t="shared" si="11"/>
        <v>0</v>
      </c>
    </row>
    <row r="341" s="200" customFormat="1" ht="18" hidden="1" customHeight="1" spans="1:10">
      <c r="A341" s="328">
        <f>SUBTOTAL(3,$B$7:B341)</f>
        <v>7</v>
      </c>
      <c r="B341" s="329" t="s">
        <v>1892</v>
      </c>
      <c r="C341" s="329" t="s">
        <v>1893</v>
      </c>
      <c r="D341" s="383" t="s">
        <v>2962</v>
      </c>
      <c r="E341" s="331">
        <f>'表三 甲'!E844</f>
        <v>0</v>
      </c>
      <c r="F341" s="329" t="s">
        <v>3012</v>
      </c>
      <c r="G341" s="329">
        <v>0.25</v>
      </c>
      <c r="H341" s="329">
        <v>516</v>
      </c>
      <c r="I341" s="329">
        <f t="shared" si="10"/>
        <v>0</v>
      </c>
      <c r="J341" s="329">
        <f t="shared" si="11"/>
        <v>0</v>
      </c>
    </row>
    <row r="342" s="200" customFormat="1" ht="18" hidden="1" customHeight="1" spans="1:10">
      <c r="A342" s="328">
        <f>SUBTOTAL(3,$B$7:B342)</f>
        <v>7</v>
      </c>
      <c r="B342" s="329" t="s">
        <v>1894</v>
      </c>
      <c r="C342" s="329" t="s">
        <v>1895</v>
      </c>
      <c r="D342" s="383" t="s">
        <v>2962</v>
      </c>
      <c r="E342" s="331">
        <f>'表三 甲'!E845</f>
        <v>0</v>
      </c>
      <c r="F342" s="329" t="s">
        <v>3012</v>
      </c>
      <c r="G342" s="329">
        <v>0.25</v>
      </c>
      <c r="H342" s="329">
        <v>516</v>
      </c>
      <c r="I342" s="329">
        <f t="shared" si="10"/>
        <v>0</v>
      </c>
      <c r="J342" s="329">
        <f t="shared" si="11"/>
        <v>0</v>
      </c>
    </row>
    <row r="343" s="200" customFormat="1" ht="18" hidden="1" customHeight="1" spans="1:10">
      <c r="A343" s="328">
        <f>SUBTOTAL(3,$B$7:B343)</f>
        <v>7</v>
      </c>
      <c r="B343" s="329" t="s">
        <v>1896</v>
      </c>
      <c r="C343" s="329" t="s">
        <v>1897</v>
      </c>
      <c r="D343" s="383" t="s">
        <v>2962</v>
      </c>
      <c r="E343" s="331">
        <f>'表三 甲'!E846</f>
        <v>0</v>
      </c>
      <c r="F343" s="329" t="s">
        <v>3012</v>
      </c>
      <c r="G343" s="329">
        <v>0.25</v>
      </c>
      <c r="H343" s="329">
        <v>516</v>
      </c>
      <c r="I343" s="329">
        <f t="shared" si="10"/>
        <v>0</v>
      </c>
      <c r="J343" s="329">
        <f t="shared" si="11"/>
        <v>0</v>
      </c>
    </row>
    <row r="344" s="200" customFormat="1" ht="18" hidden="1" customHeight="1" spans="1:10">
      <c r="A344" s="328">
        <f>SUBTOTAL(3,$B$7:B344)</f>
        <v>7</v>
      </c>
      <c r="B344" s="329" t="s">
        <v>1898</v>
      </c>
      <c r="C344" s="329" t="s">
        <v>1899</v>
      </c>
      <c r="D344" s="383" t="s">
        <v>2962</v>
      </c>
      <c r="E344" s="331">
        <f>'表三 甲'!E847</f>
        <v>0</v>
      </c>
      <c r="F344" s="329" t="s">
        <v>3012</v>
      </c>
      <c r="G344" s="329">
        <v>0.25</v>
      </c>
      <c r="H344" s="329">
        <v>516</v>
      </c>
      <c r="I344" s="329">
        <f t="shared" si="10"/>
        <v>0</v>
      </c>
      <c r="J344" s="329">
        <f t="shared" si="11"/>
        <v>0</v>
      </c>
    </row>
    <row r="345" s="200" customFormat="1" ht="18" hidden="1" customHeight="1" spans="1:10">
      <c r="A345" s="328">
        <f>SUBTOTAL(3,$B$7:B345)</f>
        <v>7</v>
      </c>
      <c r="B345" s="329" t="s">
        <v>1900</v>
      </c>
      <c r="C345" s="329" t="s">
        <v>1901</v>
      </c>
      <c r="D345" s="383" t="s">
        <v>2962</v>
      </c>
      <c r="E345" s="331">
        <f>'表三 甲'!E848</f>
        <v>0</v>
      </c>
      <c r="F345" s="329" t="s">
        <v>3012</v>
      </c>
      <c r="G345" s="329">
        <v>0.25</v>
      </c>
      <c r="H345" s="329">
        <v>516</v>
      </c>
      <c r="I345" s="329">
        <f t="shared" si="10"/>
        <v>0</v>
      </c>
      <c r="J345" s="329">
        <f t="shared" si="11"/>
        <v>0</v>
      </c>
    </row>
    <row r="346" s="200" customFormat="1" ht="18" hidden="1" customHeight="1" spans="1:10">
      <c r="A346" s="328">
        <f>SUBTOTAL(3,$B$7:B346)</f>
        <v>7</v>
      </c>
      <c r="B346" s="329" t="s">
        <v>1902</v>
      </c>
      <c r="C346" s="329" t="s">
        <v>1903</v>
      </c>
      <c r="D346" s="383" t="s">
        <v>2962</v>
      </c>
      <c r="E346" s="331">
        <f>'表三 甲'!E849</f>
        <v>0</v>
      </c>
      <c r="F346" s="329" t="s">
        <v>3012</v>
      </c>
      <c r="G346" s="329">
        <v>0.25</v>
      </c>
      <c r="H346" s="329">
        <v>516</v>
      </c>
      <c r="I346" s="329">
        <f t="shared" si="10"/>
        <v>0</v>
      </c>
      <c r="J346" s="329">
        <f t="shared" si="11"/>
        <v>0</v>
      </c>
    </row>
    <row r="347" s="200" customFormat="1" ht="18" hidden="1" customHeight="1" spans="1:10">
      <c r="A347" s="328">
        <f>SUBTOTAL(3,$B$7:B347)</f>
        <v>7</v>
      </c>
      <c r="B347" s="329" t="s">
        <v>1904</v>
      </c>
      <c r="C347" s="329" t="s">
        <v>1905</v>
      </c>
      <c r="D347" s="383" t="s">
        <v>2962</v>
      </c>
      <c r="E347" s="331">
        <f>'表三 甲'!E850</f>
        <v>0</v>
      </c>
      <c r="F347" s="329" t="s">
        <v>3012</v>
      </c>
      <c r="G347" s="329">
        <v>0.25</v>
      </c>
      <c r="H347" s="329">
        <v>516</v>
      </c>
      <c r="I347" s="329">
        <f t="shared" si="10"/>
        <v>0</v>
      </c>
      <c r="J347" s="329">
        <f t="shared" si="11"/>
        <v>0</v>
      </c>
    </row>
    <row r="348" s="200" customFormat="1" ht="18" hidden="1" customHeight="1" spans="1:11">
      <c r="A348" s="328">
        <f>SUBTOTAL(3,$B$7:B348)</f>
        <v>7</v>
      </c>
      <c r="B348" s="337" t="s">
        <v>3019</v>
      </c>
      <c r="C348" s="337" t="s">
        <v>2961</v>
      </c>
      <c r="D348" s="392" t="s">
        <v>2962</v>
      </c>
      <c r="E348" s="331"/>
      <c r="F348" s="337" t="s">
        <v>2963</v>
      </c>
      <c r="G348" s="329">
        <v>0.2</v>
      </c>
      <c r="H348" s="329">
        <v>517</v>
      </c>
      <c r="I348" s="329">
        <f>E348*G348*K348</f>
        <v>0</v>
      </c>
      <c r="J348" s="329">
        <f t="shared" si="11"/>
        <v>0</v>
      </c>
      <c r="K348" s="321">
        <v>0.3</v>
      </c>
    </row>
    <row r="349" s="200" customFormat="1" ht="18" hidden="1" customHeight="1" spans="1:11">
      <c r="A349" s="328">
        <f>SUBTOTAL(3,$B$7:B349)</f>
        <v>7</v>
      </c>
      <c r="B349" s="337" t="s">
        <v>1981</v>
      </c>
      <c r="C349" s="337" t="s">
        <v>187</v>
      </c>
      <c r="D349" s="392" t="s">
        <v>2962</v>
      </c>
      <c r="E349" s="331">
        <f>'表三 甲'!E889</f>
        <v>0</v>
      </c>
      <c r="F349" s="337" t="s">
        <v>2964</v>
      </c>
      <c r="G349" s="329">
        <v>0.02</v>
      </c>
      <c r="H349" s="329">
        <v>0</v>
      </c>
      <c r="I349" s="329">
        <f t="shared" ref="I349:I412" si="12">E349*G349*K349</f>
        <v>0</v>
      </c>
      <c r="J349" s="329">
        <f t="shared" si="11"/>
        <v>0</v>
      </c>
      <c r="K349" s="321">
        <v>0.3</v>
      </c>
    </row>
    <row r="350" s="200" customFormat="1" ht="18" hidden="1" customHeight="1" spans="1:11">
      <c r="A350" s="328">
        <f>SUBTOTAL(3,$B$7:B350)</f>
        <v>7</v>
      </c>
      <c r="B350" s="337" t="s">
        <v>1981</v>
      </c>
      <c r="C350" s="337" t="s">
        <v>187</v>
      </c>
      <c r="D350" s="392" t="s">
        <v>2962</v>
      </c>
      <c r="E350" s="331">
        <f>E349</f>
        <v>0</v>
      </c>
      <c r="F350" s="337" t="s">
        <v>2965</v>
      </c>
      <c r="G350" s="329">
        <v>0.02</v>
      </c>
      <c r="H350" s="329">
        <v>0</v>
      </c>
      <c r="I350" s="329">
        <f t="shared" si="12"/>
        <v>0</v>
      </c>
      <c r="J350" s="329">
        <f t="shared" si="11"/>
        <v>0</v>
      </c>
      <c r="K350" s="321">
        <v>0.3</v>
      </c>
    </row>
    <row r="351" s="200" customFormat="1" ht="18" hidden="1" customHeight="1" spans="1:11">
      <c r="A351" s="328">
        <f>SUBTOTAL(3,$B$7:B351)</f>
        <v>7</v>
      </c>
      <c r="B351" s="337" t="s">
        <v>1985</v>
      </c>
      <c r="C351" s="337" t="s">
        <v>198</v>
      </c>
      <c r="D351" s="392" t="s">
        <v>2962</v>
      </c>
      <c r="E351" s="331">
        <f>'表三 甲'!E893</f>
        <v>0</v>
      </c>
      <c r="F351" s="337" t="s">
        <v>2966</v>
      </c>
      <c r="G351" s="329">
        <v>0.85</v>
      </c>
      <c r="H351" s="329">
        <v>372</v>
      </c>
      <c r="I351" s="329">
        <f t="shared" si="12"/>
        <v>0</v>
      </c>
      <c r="J351" s="329">
        <f t="shared" si="11"/>
        <v>0</v>
      </c>
      <c r="K351" s="321">
        <v>0.3</v>
      </c>
    </row>
    <row r="352" s="200" customFormat="1" ht="18" hidden="1" customHeight="1" spans="1:11">
      <c r="A352" s="328">
        <f>SUBTOTAL(3,$B$7:B352)</f>
        <v>7</v>
      </c>
      <c r="B352" s="337" t="s">
        <v>1985</v>
      </c>
      <c r="C352" s="337" t="s">
        <v>198</v>
      </c>
      <c r="D352" s="392" t="s">
        <v>2962</v>
      </c>
      <c r="E352" s="331">
        <f>E351</f>
        <v>0</v>
      </c>
      <c r="F352" s="337" t="s">
        <v>2967</v>
      </c>
      <c r="G352" s="329">
        <v>0.5</v>
      </c>
      <c r="H352" s="329">
        <v>210</v>
      </c>
      <c r="I352" s="329">
        <f t="shared" si="12"/>
        <v>0</v>
      </c>
      <c r="J352" s="329">
        <f t="shared" si="11"/>
        <v>0</v>
      </c>
      <c r="K352" s="321">
        <v>0.3</v>
      </c>
    </row>
    <row r="353" s="200" customFormat="1" ht="18" hidden="1" customHeight="1" spans="1:11">
      <c r="A353" s="328">
        <f>SUBTOTAL(3,$B$7:B353)</f>
        <v>7</v>
      </c>
      <c r="B353" s="337" t="s">
        <v>1986</v>
      </c>
      <c r="C353" s="337" t="s">
        <v>201</v>
      </c>
      <c r="D353" s="392" t="s">
        <v>2962</v>
      </c>
      <c r="E353" s="331">
        <f>'表三 甲'!E894</f>
        <v>0</v>
      </c>
      <c r="F353" s="337" t="s">
        <v>2966</v>
      </c>
      <c r="G353" s="329">
        <v>0.1</v>
      </c>
      <c r="H353" s="329">
        <v>372</v>
      </c>
      <c r="I353" s="329">
        <f t="shared" si="12"/>
        <v>0</v>
      </c>
      <c r="J353" s="329">
        <f t="shared" si="11"/>
        <v>0</v>
      </c>
      <c r="K353" s="321">
        <v>0.3</v>
      </c>
    </row>
    <row r="354" s="200" customFormat="1" ht="18" hidden="1" customHeight="1" spans="1:11">
      <c r="A354" s="328">
        <f>SUBTOTAL(3,$B$7:B354)</f>
        <v>7</v>
      </c>
      <c r="B354" s="337" t="s">
        <v>1987</v>
      </c>
      <c r="C354" s="337" t="s">
        <v>203</v>
      </c>
      <c r="D354" s="392" t="s">
        <v>2962</v>
      </c>
      <c r="E354" s="331">
        <f>'表三 甲'!E895</f>
        <v>0</v>
      </c>
      <c r="F354" s="337" t="s">
        <v>2966</v>
      </c>
      <c r="G354" s="329">
        <v>0.35</v>
      </c>
      <c r="H354" s="329">
        <v>372</v>
      </c>
      <c r="I354" s="329">
        <f t="shared" si="12"/>
        <v>0</v>
      </c>
      <c r="J354" s="329">
        <f t="shared" si="11"/>
        <v>0</v>
      </c>
      <c r="K354" s="321">
        <v>0.3</v>
      </c>
    </row>
    <row r="355" s="200" customFormat="1" ht="18" hidden="1" customHeight="1" spans="1:11">
      <c r="A355" s="328">
        <f>SUBTOTAL(3,$B$7:B355)</f>
        <v>7</v>
      </c>
      <c r="B355" s="337" t="s">
        <v>1987</v>
      </c>
      <c r="C355" s="337" t="s">
        <v>203</v>
      </c>
      <c r="D355" s="392" t="s">
        <v>2962</v>
      </c>
      <c r="E355" s="331">
        <f>E354</f>
        <v>0</v>
      </c>
      <c r="F355" s="337" t="s">
        <v>2967</v>
      </c>
      <c r="G355" s="329">
        <v>0.5</v>
      </c>
      <c r="H355" s="329">
        <v>210</v>
      </c>
      <c r="I355" s="329">
        <f t="shared" si="12"/>
        <v>0</v>
      </c>
      <c r="J355" s="329">
        <f t="shared" si="11"/>
        <v>0</v>
      </c>
      <c r="K355" s="321">
        <v>0.3</v>
      </c>
    </row>
    <row r="356" s="200" customFormat="1" ht="18" hidden="1" customHeight="1" spans="1:11">
      <c r="A356" s="328">
        <f>SUBTOTAL(3,$B$7:B356)</f>
        <v>7</v>
      </c>
      <c r="B356" s="337" t="s">
        <v>1988</v>
      </c>
      <c r="C356" s="337" t="s">
        <v>205</v>
      </c>
      <c r="D356" s="392" t="s">
        <v>2962</v>
      </c>
      <c r="E356" s="331">
        <f>'表三 甲'!E896</f>
        <v>0</v>
      </c>
      <c r="F356" s="337" t="s">
        <v>2966</v>
      </c>
      <c r="G356" s="329">
        <v>0.04</v>
      </c>
      <c r="H356" s="329">
        <v>372</v>
      </c>
      <c r="I356" s="329">
        <f t="shared" si="12"/>
        <v>0</v>
      </c>
      <c r="J356" s="329">
        <f t="shared" si="11"/>
        <v>0</v>
      </c>
      <c r="K356" s="321">
        <v>0.3</v>
      </c>
    </row>
    <row r="357" s="200" customFormat="1" ht="18" hidden="1" customHeight="1" spans="1:11">
      <c r="A357" s="328">
        <f>SUBTOTAL(3,$B$7:B357)</f>
        <v>7</v>
      </c>
      <c r="B357" s="337" t="s">
        <v>1989</v>
      </c>
      <c r="C357" s="337" t="s">
        <v>207</v>
      </c>
      <c r="D357" s="392" t="s">
        <v>2962</v>
      </c>
      <c r="E357" s="331">
        <f>'表三 甲'!E897</f>
        <v>0</v>
      </c>
      <c r="F357" s="337" t="s">
        <v>2966</v>
      </c>
      <c r="G357" s="329">
        <v>0.2</v>
      </c>
      <c r="H357" s="329">
        <v>372</v>
      </c>
      <c r="I357" s="329">
        <f t="shared" si="12"/>
        <v>0</v>
      </c>
      <c r="J357" s="329">
        <f t="shared" si="11"/>
        <v>0</v>
      </c>
      <c r="K357" s="321">
        <v>0.3</v>
      </c>
    </row>
    <row r="358" s="200" customFormat="1" ht="18" hidden="1" customHeight="1" spans="1:11">
      <c r="A358" s="328">
        <f>SUBTOTAL(3,$B$7:B358)</f>
        <v>7</v>
      </c>
      <c r="B358" s="337" t="s">
        <v>1990</v>
      </c>
      <c r="C358" s="337" t="s">
        <v>209</v>
      </c>
      <c r="D358" s="392" t="s">
        <v>2962</v>
      </c>
      <c r="E358" s="331">
        <f>'表三 甲'!E898</f>
        <v>0</v>
      </c>
      <c r="F358" s="337" t="s">
        <v>2966</v>
      </c>
      <c r="G358" s="329">
        <v>0.02</v>
      </c>
      <c r="H358" s="329">
        <v>372</v>
      </c>
      <c r="I358" s="329">
        <f t="shared" si="12"/>
        <v>0</v>
      </c>
      <c r="J358" s="329">
        <f t="shared" si="11"/>
        <v>0</v>
      </c>
      <c r="K358" s="321">
        <v>0.3</v>
      </c>
    </row>
    <row r="359" s="200" customFormat="1" ht="18" hidden="1" customHeight="1" spans="1:11">
      <c r="A359" s="328">
        <f>SUBTOTAL(3,$B$7:B359)</f>
        <v>7</v>
      </c>
      <c r="B359" s="337" t="s">
        <v>1994</v>
      </c>
      <c r="C359" s="337" t="s">
        <v>217</v>
      </c>
      <c r="D359" s="392" t="s">
        <v>2962</v>
      </c>
      <c r="E359" s="331">
        <f>'表三 甲'!E902</f>
        <v>0</v>
      </c>
      <c r="F359" s="337" t="s">
        <v>2968</v>
      </c>
      <c r="G359" s="329">
        <v>0.4</v>
      </c>
      <c r="H359" s="329">
        <v>768</v>
      </c>
      <c r="I359" s="329">
        <f t="shared" si="12"/>
        <v>0</v>
      </c>
      <c r="J359" s="329">
        <f t="shared" si="11"/>
        <v>0</v>
      </c>
      <c r="K359" s="321">
        <v>0.3</v>
      </c>
    </row>
    <row r="360" s="200" customFormat="1" ht="18" hidden="1" customHeight="1" spans="1:11">
      <c r="A360" s="328">
        <f>SUBTOTAL(3,$B$7:B360)</f>
        <v>7</v>
      </c>
      <c r="B360" s="337" t="s">
        <v>1994</v>
      </c>
      <c r="C360" s="337" t="s">
        <v>217</v>
      </c>
      <c r="D360" s="392" t="s">
        <v>2962</v>
      </c>
      <c r="E360" s="331">
        <f>E359</f>
        <v>0</v>
      </c>
      <c r="F360" s="337" t="s">
        <v>2969</v>
      </c>
      <c r="G360" s="329">
        <v>0.3</v>
      </c>
      <c r="H360" s="329">
        <v>743</v>
      </c>
      <c r="I360" s="329">
        <f t="shared" si="12"/>
        <v>0</v>
      </c>
      <c r="J360" s="329">
        <f t="shared" si="11"/>
        <v>0</v>
      </c>
      <c r="K360" s="321">
        <v>0.3</v>
      </c>
    </row>
    <row r="361" s="200" customFormat="1" ht="18" hidden="1" customHeight="1" spans="1:11">
      <c r="A361" s="328">
        <f>SUBTOTAL(3,$B$7:B361)</f>
        <v>7</v>
      </c>
      <c r="B361" s="337" t="s">
        <v>1994</v>
      </c>
      <c r="C361" s="337" t="s">
        <v>217</v>
      </c>
      <c r="D361" s="392" t="s">
        <v>2962</v>
      </c>
      <c r="E361" s="331">
        <f>E359</f>
        <v>0</v>
      </c>
      <c r="F361" s="337" t="s">
        <v>2967</v>
      </c>
      <c r="G361" s="329">
        <v>0.5</v>
      </c>
      <c r="H361" s="329">
        <v>210</v>
      </c>
      <c r="I361" s="329">
        <f t="shared" si="12"/>
        <v>0</v>
      </c>
      <c r="J361" s="329">
        <f t="shared" si="11"/>
        <v>0</v>
      </c>
      <c r="K361" s="321">
        <v>0.3</v>
      </c>
    </row>
    <row r="362" s="200" customFormat="1" ht="18" hidden="1" customHeight="1" spans="1:11">
      <c r="A362" s="328">
        <f>SUBTOTAL(3,$B$7:B362)</f>
        <v>7</v>
      </c>
      <c r="B362" s="337" t="s">
        <v>1995</v>
      </c>
      <c r="C362" s="337" t="s">
        <v>219</v>
      </c>
      <c r="D362" s="392" t="s">
        <v>2962</v>
      </c>
      <c r="E362" s="331">
        <f>'表三 甲'!E903</f>
        <v>0</v>
      </c>
      <c r="F362" s="337" t="s">
        <v>2969</v>
      </c>
      <c r="G362" s="329">
        <v>0.03</v>
      </c>
      <c r="H362" s="329">
        <v>743</v>
      </c>
      <c r="I362" s="329">
        <f t="shared" si="12"/>
        <v>0</v>
      </c>
      <c r="J362" s="329">
        <f t="shared" si="11"/>
        <v>0</v>
      </c>
      <c r="K362" s="321">
        <v>0.3</v>
      </c>
    </row>
    <row r="363" s="200" customFormat="1" ht="18" hidden="1" customHeight="1" spans="1:11">
      <c r="A363" s="328">
        <f>SUBTOTAL(3,$B$7:B363)</f>
        <v>7</v>
      </c>
      <c r="B363" s="337" t="s">
        <v>1995</v>
      </c>
      <c r="C363" s="337" t="s">
        <v>219</v>
      </c>
      <c r="D363" s="392" t="s">
        <v>2962</v>
      </c>
      <c r="E363" s="331">
        <f>E362</f>
        <v>0</v>
      </c>
      <c r="F363" s="337" t="s">
        <v>2968</v>
      </c>
      <c r="G363" s="329">
        <v>0.04</v>
      </c>
      <c r="H363" s="329">
        <v>768</v>
      </c>
      <c r="I363" s="329">
        <f t="shared" si="12"/>
        <v>0</v>
      </c>
      <c r="J363" s="329">
        <f t="shared" si="11"/>
        <v>0</v>
      </c>
      <c r="K363" s="321">
        <v>0.3</v>
      </c>
    </row>
    <row r="364" s="200" customFormat="1" ht="18" hidden="1" customHeight="1" spans="1:11">
      <c r="A364" s="328">
        <f>SUBTOTAL(3,$B$7:B364)</f>
        <v>7</v>
      </c>
      <c r="B364" s="337" t="s">
        <v>1996</v>
      </c>
      <c r="C364" s="337" t="s">
        <v>221</v>
      </c>
      <c r="D364" s="392" t="s">
        <v>2962</v>
      </c>
      <c r="E364" s="331">
        <f>'表三 甲'!E904</f>
        <v>0</v>
      </c>
      <c r="F364" s="337" t="s">
        <v>2969</v>
      </c>
      <c r="G364" s="329">
        <v>0.24</v>
      </c>
      <c r="H364" s="329">
        <v>743</v>
      </c>
      <c r="I364" s="329">
        <f t="shared" si="12"/>
        <v>0</v>
      </c>
      <c r="J364" s="329">
        <f t="shared" si="11"/>
        <v>0</v>
      </c>
      <c r="K364" s="321">
        <v>0.3</v>
      </c>
    </row>
    <row r="365" s="200" customFormat="1" ht="18" hidden="1" customHeight="1" spans="1:11">
      <c r="A365" s="328">
        <f>SUBTOTAL(3,$B$7:B365)</f>
        <v>7</v>
      </c>
      <c r="B365" s="337" t="s">
        <v>1996</v>
      </c>
      <c r="C365" s="337" t="s">
        <v>221</v>
      </c>
      <c r="D365" s="392" t="s">
        <v>2962</v>
      </c>
      <c r="E365" s="331">
        <f>E364</f>
        <v>0</v>
      </c>
      <c r="F365" s="337" t="s">
        <v>2967</v>
      </c>
      <c r="G365" s="329">
        <v>0.5</v>
      </c>
      <c r="H365" s="329">
        <v>210</v>
      </c>
      <c r="I365" s="329">
        <f t="shared" si="12"/>
        <v>0</v>
      </c>
      <c r="J365" s="329">
        <f t="shared" si="11"/>
        <v>0</v>
      </c>
      <c r="K365" s="321">
        <v>0.3</v>
      </c>
    </row>
    <row r="366" s="200" customFormat="1" ht="18" hidden="1" customHeight="1" spans="1:11">
      <c r="A366" s="328">
        <f>SUBTOTAL(3,$B$7:B366)</f>
        <v>7</v>
      </c>
      <c r="B366" s="337" t="s">
        <v>1996</v>
      </c>
      <c r="C366" s="337" t="s">
        <v>221</v>
      </c>
      <c r="D366" s="392" t="s">
        <v>2962</v>
      </c>
      <c r="E366" s="331">
        <f>E364</f>
        <v>0</v>
      </c>
      <c r="F366" s="337" t="s">
        <v>2968</v>
      </c>
      <c r="G366" s="329">
        <v>0.11</v>
      </c>
      <c r="H366" s="329">
        <v>768</v>
      </c>
      <c r="I366" s="329">
        <f t="shared" si="12"/>
        <v>0</v>
      </c>
      <c r="J366" s="329">
        <f t="shared" si="11"/>
        <v>0</v>
      </c>
      <c r="K366" s="321">
        <v>0.3</v>
      </c>
    </row>
    <row r="367" s="200" customFormat="1" ht="18" hidden="1" customHeight="1" spans="1:11">
      <c r="A367" s="328">
        <f>SUBTOTAL(3,$B$7:B367)</f>
        <v>7</v>
      </c>
      <c r="B367" s="337" t="s">
        <v>1997</v>
      </c>
      <c r="C367" s="337" t="s">
        <v>223</v>
      </c>
      <c r="D367" s="392" t="s">
        <v>2962</v>
      </c>
      <c r="E367" s="331">
        <f>'表三 甲'!E905</f>
        <v>0</v>
      </c>
      <c r="F367" s="337" t="s">
        <v>2968</v>
      </c>
      <c r="G367" s="329">
        <v>0.01</v>
      </c>
      <c r="H367" s="329">
        <v>768</v>
      </c>
      <c r="I367" s="329">
        <f t="shared" si="12"/>
        <v>0</v>
      </c>
      <c r="J367" s="329">
        <f t="shared" si="11"/>
        <v>0</v>
      </c>
      <c r="K367" s="321">
        <v>0.3</v>
      </c>
    </row>
    <row r="368" s="200" customFormat="1" ht="18" hidden="1" customHeight="1" spans="1:11">
      <c r="A368" s="328">
        <f>SUBTOTAL(3,$B$7:B368)</f>
        <v>7</v>
      </c>
      <c r="B368" s="337" t="s">
        <v>1997</v>
      </c>
      <c r="C368" s="337" t="s">
        <v>223</v>
      </c>
      <c r="D368" s="392" t="s">
        <v>2962</v>
      </c>
      <c r="E368" s="331">
        <f>E367</f>
        <v>0</v>
      </c>
      <c r="F368" s="337" t="s">
        <v>2969</v>
      </c>
      <c r="G368" s="329">
        <v>0.02</v>
      </c>
      <c r="H368" s="329">
        <v>743</v>
      </c>
      <c r="I368" s="329">
        <f t="shared" si="12"/>
        <v>0</v>
      </c>
      <c r="J368" s="329">
        <f t="shared" si="11"/>
        <v>0</v>
      </c>
      <c r="K368" s="321">
        <v>0.3</v>
      </c>
    </row>
    <row r="369" s="200" customFormat="1" ht="18" hidden="1" customHeight="1" spans="1:11">
      <c r="A369" s="328">
        <f>SUBTOTAL(3,$B$7:B369)</f>
        <v>7</v>
      </c>
      <c r="B369" s="337" t="s">
        <v>1998</v>
      </c>
      <c r="C369" s="337" t="s">
        <v>225</v>
      </c>
      <c r="D369" s="392" t="s">
        <v>2962</v>
      </c>
      <c r="E369" s="331">
        <f>'表三 甲'!E906</f>
        <v>0</v>
      </c>
      <c r="F369" s="337" t="s">
        <v>2969</v>
      </c>
      <c r="G369" s="329">
        <v>0.21</v>
      </c>
      <c r="H369" s="329">
        <v>743</v>
      </c>
      <c r="I369" s="329">
        <f t="shared" si="12"/>
        <v>0</v>
      </c>
      <c r="J369" s="329">
        <f t="shared" si="11"/>
        <v>0</v>
      </c>
      <c r="K369" s="321">
        <v>0.3</v>
      </c>
    </row>
    <row r="370" s="200" customFormat="1" ht="18" hidden="1" customHeight="1" spans="1:11">
      <c r="A370" s="328">
        <f>SUBTOTAL(3,$B$7:B370)</f>
        <v>7</v>
      </c>
      <c r="B370" s="337" t="s">
        <v>1999</v>
      </c>
      <c r="C370" s="337" t="s">
        <v>227</v>
      </c>
      <c r="D370" s="392" t="s">
        <v>2962</v>
      </c>
      <c r="E370" s="331">
        <f>'表三 甲'!E907</f>
        <v>0</v>
      </c>
      <c r="F370" s="337" t="s">
        <v>2969</v>
      </c>
      <c r="G370" s="329">
        <v>0.02</v>
      </c>
      <c r="H370" s="329">
        <v>743</v>
      </c>
      <c r="I370" s="329">
        <f t="shared" si="12"/>
        <v>0</v>
      </c>
      <c r="J370" s="329">
        <f t="shared" si="11"/>
        <v>0</v>
      </c>
      <c r="K370" s="321">
        <v>0.3</v>
      </c>
    </row>
    <row r="371" s="200" customFormat="1" ht="18" hidden="1" customHeight="1" spans="1:11">
      <c r="A371" s="328">
        <f>SUBTOTAL(3,$B$7:B371)</f>
        <v>7</v>
      </c>
      <c r="B371" s="337" t="s">
        <v>2004</v>
      </c>
      <c r="C371" s="337" t="s">
        <v>238</v>
      </c>
      <c r="D371" s="392" t="s">
        <v>2962</v>
      </c>
      <c r="E371" s="331">
        <f>'表三 甲'!E912</f>
        <v>0</v>
      </c>
      <c r="F371" s="337" t="s">
        <v>2966</v>
      </c>
      <c r="G371" s="329">
        <v>3</v>
      </c>
      <c r="H371" s="329">
        <v>372</v>
      </c>
      <c r="I371" s="329">
        <f t="shared" si="12"/>
        <v>0</v>
      </c>
      <c r="J371" s="329">
        <f t="shared" si="11"/>
        <v>0</v>
      </c>
      <c r="K371" s="321">
        <v>0.3</v>
      </c>
    </row>
    <row r="372" s="200" customFormat="1" ht="18" hidden="1" customHeight="1" spans="1:11">
      <c r="A372" s="328">
        <f>SUBTOTAL(3,$B$7:B372)</f>
        <v>7</v>
      </c>
      <c r="B372" s="337" t="s">
        <v>2005</v>
      </c>
      <c r="C372" s="337" t="s">
        <v>240</v>
      </c>
      <c r="D372" s="392" t="s">
        <v>2962</v>
      </c>
      <c r="E372" s="331">
        <f>'表三 甲'!E913</f>
        <v>0</v>
      </c>
      <c r="F372" s="337" t="s">
        <v>2966</v>
      </c>
      <c r="G372" s="329">
        <v>10</v>
      </c>
      <c r="H372" s="329">
        <v>372</v>
      </c>
      <c r="I372" s="329">
        <f t="shared" si="12"/>
        <v>0</v>
      </c>
      <c r="J372" s="329">
        <f t="shared" si="11"/>
        <v>0</v>
      </c>
      <c r="K372" s="321">
        <v>0.3</v>
      </c>
    </row>
    <row r="373" s="200" customFormat="1" ht="18" hidden="1" customHeight="1" spans="1:11">
      <c r="A373" s="328">
        <f>SUBTOTAL(3,$B$7:B373)</f>
        <v>7</v>
      </c>
      <c r="B373" s="337" t="s">
        <v>2006</v>
      </c>
      <c r="C373" s="337" t="s">
        <v>242</v>
      </c>
      <c r="D373" s="392" t="s">
        <v>2962</v>
      </c>
      <c r="E373" s="331">
        <f>'表三 甲'!E914</f>
        <v>0</v>
      </c>
      <c r="F373" s="337" t="s">
        <v>2970</v>
      </c>
      <c r="G373" s="329">
        <v>0.75</v>
      </c>
      <c r="H373" s="329">
        <v>117</v>
      </c>
      <c r="I373" s="329">
        <f t="shared" si="12"/>
        <v>0</v>
      </c>
      <c r="J373" s="329">
        <f t="shared" si="11"/>
        <v>0</v>
      </c>
      <c r="K373" s="321">
        <v>0.3</v>
      </c>
    </row>
    <row r="374" s="200" customFormat="1" ht="18" hidden="1" customHeight="1" spans="1:11">
      <c r="A374" s="328">
        <f>SUBTOTAL(3,$B$7:B374)</f>
        <v>7</v>
      </c>
      <c r="B374" s="337" t="s">
        <v>2007</v>
      </c>
      <c r="C374" s="337" t="s">
        <v>244</v>
      </c>
      <c r="D374" s="392" t="s">
        <v>2962</v>
      </c>
      <c r="E374" s="331">
        <f>'表三 甲'!E915</f>
        <v>0</v>
      </c>
      <c r="F374" s="337" t="s">
        <v>2970</v>
      </c>
      <c r="G374" s="329">
        <v>0.75</v>
      </c>
      <c r="H374" s="329">
        <v>117</v>
      </c>
      <c r="I374" s="329">
        <f t="shared" si="12"/>
        <v>0</v>
      </c>
      <c r="J374" s="329">
        <f t="shared" si="11"/>
        <v>0</v>
      </c>
      <c r="K374" s="321">
        <v>0.3</v>
      </c>
    </row>
    <row r="375" s="200" customFormat="1" ht="18" hidden="1" customHeight="1" spans="1:11">
      <c r="A375" s="328">
        <f>SUBTOTAL(3,$B$7:B375)</f>
        <v>7</v>
      </c>
      <c r="B375" s="337" t="s">
        <v>2008</v>
      </c>
      <c r="C375" s="337" t="s">
        <v>246</v>
      </c>
      <c r="D375" s="392" t="s">
        <v>2962</v>
      </c>
      <c r="E375" s="331">
        <f>'表三 甲'!E916</f>
        <v>0</v>
      </c>
      <c r="F375" s="337" t="s">
        <v>2970</v>
      </c>
      <c r="G375" s="329">
        <v>0.75</v>
      </c>
      <c r="H375" s="329">
        <v>117</v>
      </c>
      <c r="I375" s="329">
        <f t="shared" si="12"/>
        <v>0</v>
      </c>
      <c r="J375" s="329">
        <f t="shared" si="11"/>
        <v>0</v>
      </c>
      <c r="K375" s="321">
        <v>0.3</v>
      </c>
    </row>
    <row r="376" s="200" customFormat="1" ht="18" hidden="1" customHeight="1" spans="1:11">
      <c r="A376" s="328">
        <f>SUBTOTAL(3,$B$7:B376)</f>
        <v>7</v>
      </c>
      <c r="B376" s="337" t="s">
        <v>2010</v>
      </c>
      <c r="C376" s="337" t="s">
        <v>250</v>
      </c>
      <c r="D376" s="392" t="s">
        <v>2962</v>
      </c>
      <c r="E376" s="331">
        <f>'表三 甲'!E917</f>
        <v>0</v>
      </c>
      <c r="F376" s="337" t="s">
        <v>2966</v>
      </c>
      <c r="G376" s="329">
        <v>3</v>
      </c>
      <c r="H376" s="329">
        <v>372</v>
      </c>
      <c r="I376" s="329">
        <f t="shared" si="12"/>
        <v>0</v>
      </c>
      <c r="J376" s="329">
        <f t="shared" si="11"/>
        <v>0</v>
      </c>
      <c r="K376" s="321">
        <v>0.3</v>
      </c>
    </row>
    <row r="377" s="200" customFormat="1" ht="18" hidden="1" customHeight="1" spans="1:11">
      <c r="A377" s="328">
        <f>SUBTOTAL(3,$B$7:B377)</f>
        <v>7</v>
      </c>
      <c r="B377" s="337" t="s">
        <v>2011</v>
      </c>
      <c r="C377" s="337" t="s">
        <v>252</v>
      </c>
      <c r="D377" s="392" t="s">
        <v>2962</v>
      </c>
      <c r="E377" s="331">
        <f>'表三 甲'!E918</f>
        <v>0</v>
      </c>
      <c r="F377" s="337" t="s">
        <v>2966</v>
      </c>
      <c r="G377" s="329">
        <v>10</v>
      </c>
      <c r="H377" s="329">
        <v>372</v>
      </c>
      <c r="I377" s="329">
        <f t="shared" si="12"/>
        <v>0</v>
      </c>
      <c r="J377" s="329">
        <f t="shared" si="11"/>
        <v>0</v>
      </c>
      <c r="K377" s="321">
        <v>0.3</v>
      </c>
    </row>
    <row r="378" s="200" customFormat="1" ht="18" hidden="1" customHeight="1" spans="1:11">
      <c r="A378" s="328">
        <f>SUBTOTAL(3,$B$7:B378)</f>
        <v>7</v>
      </c>
      <c r="B378" s="337" t="s">
        <v>2040</v>
      </c>
      <c r="C378" s="337" t="s">
        <v>313</v>
      </c>
      <c r="D378" s="392" t="s">
        <v>2962</v>
      </c>
      <c r="E378" s="331">
        <f>'表三 甲'!E948</f>
        <v>0</v>
      </c>
      <c r="F378" s="337" t="s">
        <v>2971</v>
      </c>
      <c r="G378" s="329">
        <v>0.1</v>
      </c>
      <c r="H378" s="329">
        <v>372</v>
      </c>
      <c r="I378" s="329">
        <f t="shared" si="12"/>
        <v>0</v>
      </c>
      <c r="J378" s="329">
        <f t="shared" si="11"/>
        <v>0</v>
      </c>
      <c r="K378" s="321">
        <v>0.3</v>
      </c>
    </row>
    <row r="379" s="200" customFormat="1" ht="18" hidden="1" customHeight="1" spans="1:11">
      <c r="A379" s="328">
        <f>SUBTOTAL(3,$B$7:B379)</f>
        <v>7</v>
      </c>
      <c r="B379" s="337" t="s">
        <v>2040</v>
      </c>
      <c r="C379" s="337" t="s">
        <v>313</v>
      </c>
      <c r="D379" s="393" t="s">
        <v>2962</v>
      </c>
      <c r="E379" s="334">
        <f>E378</f>
        <v>0</v>
      </c>
      <c r="F379" s="394" t="s">
        <v>2972</v>
      </c>
      <c r="G379" s="334">
        <v>0.1</v>
      </c>
      <c r="H379" s="334">
        <v>516</v>
      </c>
      <c r="I379" s="329">
        <f t="shared" si="12"/>
        <v>0</v>
      </c>
      <c r="J379" s="329">
        <f t="shared" si="11"/>
        <v>0</v>
      </c>
      <c r="K379" s="321">
        <v>0.3</v>
      </c>
    </row>
    <row r="380" s="200" customFormat="1" ht="18" hidden="1" customHeight="1" spans="1:11">
      <c r="A380" s="328">
        <f>SUBTOTAL(3,$B$7:B380)</f>
        <v>7</v>
      </c>
      <c r="B380" s="337" t="s">
        <v>2089</v>
      </c>
      <c r="C380" s="337" t="s">
        <v>412</v>
      </c>
      <c r="D380" s="393" t="s">
        <v>2962</v>
      </c>
      <c r="E380" s="334">
        <f>'表三 甲'!E997</f>
        <v>0</v>
      </c>
      <c r="F380" s="394" t="s">
        <v>2973</v>
      </c>
      <c r="G380" s="334">
        <v>0.08</v>
      </c>
      <c r="H380" s="334">
        <v>1007</v>
      </c>
      <c r="I380" s="329">
        <f t="shared" si="12"/>
        <v>0</v>
      </c>
      <c r="J380" s="329">
        <f t="shared" si="11"/>
        <v>0</v>
      </c>
      <c r="K380" s="321">
        <v>0.3</v>
      </c>
    </row>
    <row r="381" s="200" customFormat="1" ht="18" hidden="1" customHeight="1" spans="1:11">
      <c r="A381" s="328">
        <f>SUBTOTAL(3,$B$7:B381)</f>
        <v>7</v>
      </c>
      <c r="B381" s="337" t="s">
        <v>2089</v>
      </c>
      <c r="C381" s="337" t="s">
        <v>412</v>
      </c>
      <c r="D381" s="393" t="s">
        <v>2962</v>
      </c>
      <c r="E381" s="334">
        <f>E380</f>
        <v>0</v>
      </c>
      <c r="F381" s="394" t="s">
        <v>2971</v>
      </c>
      <c r="G381" s="334">
        <v>0.08</v>
      </c>
      <c r="H381" s="334">
        <v>372</v>
      </c>
      <c r="I381" s="329">
        <f t="shared" si="12"/>
        <v>0</v>
      </c>
      <c r="J381" s="329">
        <f t="shared" si="11"/>
        <v>0</v>
      </c>
      <c r="K381" s="321">
        <v>0.3</v>
      </c>
    </row>
    <row r="382" s="200" customFormat="1" ht="18" hidden="1" customHeight="1" spans="1:11">
      <c r="A382" s="328">
        <f>SUBTOTAL(3,$B$7:B382)</f>
        <v>7</v>
      </c>
      <c r="B382" s="337" t="s">
        <v>2090</v>
      </c>
      <c r="C382" s="337" t="s">
        <v>415</v>
      </c>
      <c r="D382" s="393" t="s">
        <v>2962</v>
      </c>
      <c r="E382" s="334">
        <f>'表三 甲'!E998</f>
        <v>0</v>
      </c>
      <c r="F382" s="394" t="s">
        <v>2971</v>
      </c>
      <c r="G382" s="334">
        <v>0.12</v>
      </c>
      <c r="H382" s="334">
        <v>372</v>
      </c>
      <c r="I382" s="329">
        <f t="shared" si="12"/>
        <v>0</v>
      </c>
      <c r="J382" s="329">
        <f t="shared" si="11"/>
        <v>0</v>
      </c>
      <c r="K382" s="321">
        <v>0.3</v>
      </c>
    </row>
    <row r="383" s="200" customFormat="1" ht="18" hidden="1" customHeight="1" spans="1:11">
      <c r="A383" s="328">
        <f>SUBTOTAL(3,$B$7:B383)</f>
        <v>7</v>
      </c>
      <c r="B383" s="337" t="s">
        <v>2090</v>
      </c>
      <c r="C383" s="337" t="s">
        <v>415</v>
      </c>
      <c r="D383" s="393" t="s">
        <v>2962</v>
      </c>
      <c r="E383" s="334">
        <f>E382</f>
        <v>0</v>
      </c>
      <c r="F383" s="394" t="s">
        <v>2974</v>
      </c>
      <c r="G383" s="334">
        <v>0.12</v>
      </c>
      <c r="H383" s="334">
        <v>368</v>
      </c>
      <c r="I383" s="329">
        <f t="shared" si="12"/>
        <v>0</v>
      </c>
      <c r="J383" s="329">
        <f t="shared" si="11"/>
        <v>0</v>
      </c>
      <c r="K383" s="321">
        <v>0.3</v>
      </c>
    </row>
    <row r="384" s="200" customFormat="1" ht="18" hidden="1" customHeight="1" spans="1:11">
      <c r="A384" s="328">
        <f>SUBTOTAL(3,$B$7:B384)</f>
        <v>7</v>
      </c>
      <c r="B384" s="337" t="s">
        <v>2091</v>
      </c>
      <c r="C384" s="337" t="s">
        <v>417</v>
      </c>
      <c r="D384" s="393" t="s">
        <v>2962</v>
      </c>
      <c r="E384" s="334">
        <f>'表三 甲'!E999</f>
        <v>0</v>
      </c>
      <c r="F384" s="394" t="s">
        <v>2975</v>
      </c>
      <c r="G384" s="334">
        <v>1</v>
      </c>
      <c r="H384" s="334">
        <v>636</v>
      </c>
      <c r="I384" s="329">
        <f t="shared" si="12"/>
        <v>0</v>
      </c>
      <c r="J384" s="329">
        <f t="shared" si="11"/>
        <v>0</v>
      </c>
      <c r="K384" s="321">
        <v>0.3</v>
      </c>
    </row>
    <row r="385" s="200" customFormat="1" ht="18" hidden="1" customHeight="1" spans="1:11">
      <c r="A385" s="328">
        <f>SUBTOTAL(3,$B$7:B385)</f>
        <v>7</v>
      </c>
      <c r="B385" s="337" t="s">
        <v>2091</v>
      </c>
      <c r="C385" s="337" t="s">
        <v>417</v>
      </c>
      <c r="D385" s="393" t="s">
        <v>2962</v>
      </c>
      <c r="E385" s="334">
        <f>E384</f>
        <v>0</v>
      </c>
      <c r="F385" s="394" t="s">
        <v>2976</v>
      </c>
      <c r="G385" s="334">
        <v>1</v>
      </c>
      <c r="H385" s="334">
        <v>456</v>
      </c>
      <c r="I385" s="329">
        <f t="shared" si="12"/>
        <v>0</v>
      </c>
      <c r="J385" s="329">
        <f t="shared" si="11"/>
        <v>0</v>
      </c>
      <c r="K385" s="321">
        <v>0.3</v>
      </c>
    </row>
    <row r="386" s="200" customFormat="1" ht="18" hidden="1" customHeight="1" spans="1:11">
      <c r="A386" s="328">
        <f>SUBTOTAL(3,$B$7:B386)</f>
        <v>7</v>
      </c>
      <c r="B386" s="337" t="s">
        <v>2091</v>
      </c>
      <c r="C386" s="337" t="s">
        <v>417</v>
      </c>
      <c r="D386" s="393" t="s">
        <v>2962</v>
      </c>
      <c r="E386" s="334">
        <f>E384</f>
        <v>0</v>
      </c>
      <c r="F386" s="394" t="s">
        <v>2977</v>
      </c>
      <c r="G386" s="334">
        <v>1.07</v>
      </c>
      <c r="H386" s="334">
        <v>0</v>
      </c>
      <c r="I386" s="329">
        <f t="shared" si="12"/>
        <v>0</v>
      </c>
      <c r="J386" s="329">
        <f t="shared" si="11"/>
        <v>0</v>
      </c>
      <c r="K386" s="321">
        <v>0.3</v>
      </c>
    </row>
    <row r="387" s="200" customFormat="1" ht="18" hidden="1" customHeight="1" spans="1:11">
      <c r="A387" s="328">
        <f>SUBTOTAL(3,$B$7:B387)</f>
        <v>7</v>
      </c>
      <c r="B387" s="337" t="s">
        <v>2092</v>
      </c>
      <c r="C387" s="337" t="s">
        <v>420</v>
      </c>
      <c r="D387" s="393" t="s">
        <v>2962</v>
      </c>
      <c r="E387" s="334">
        <f>'表三 甲'!E1000</f>
        <v>0</v>
      </c>
      <c r="F387" s="394" t="s">
        <v>2976</v>
      </c>
      <c r="G387" s="334">
        <v>0.2</v>
      </c>
      <c r="H387" s="334">
        <v>456</v>
      </c>
      <c r="I387" s="329">
        <f t="shared" si="12"/>
        <v>0</v>
      </c>
      <c r="J387" s="329">
        <f t="shared" si="11"/>
        <v>0</v>
      </c>
      <c r="K387" s="321">
        <v>0.3</v>
      </c>
    </row>
    <row r="388" s="200" customFormat="1" ht="18" hidden="1" customHeight="1" spans="1:11">
      <c r="A388" s="328">
        <f>SUBTOTAL(3,$B$7:B388)</f>
        <v>7</v>
      </c>
      <c r="B388" s="337" t="s">
        <v>2092</v>
      </c>
      <c r="C388" s="337" t="s">
        <v>420</v>
      </c>
      <c r="D388" s="393" t="s">
        <v>2962</v>
      </c>
      <c r="E388" s="334">
        <f>E387</f>
        <v>0</v>
      </c>
      <c r="F388" s="394" t="s">
        <v>2977</v>
      </c>
      <c r="G388" s="334">
        <v>0.21</v>
      </c>
      <c r="H388" s="334">
        <v>0</v>
      </c>
      <c r="I388" s="329">
        <f t="shared" si="12"/>
        <v>0</v>
      </c>
      <c r="J388" s="329">
        <f t="shared" si="11"/>
        <v>0</v>
      </c>
      <c r="K388" s="321">
        <v>0.3</v>
      </c>
    </row>
    <row r="389" s="200" customFormat="1" ht="18" hidden="1" customHeight="1" spans="1:11">
      <c r="A389" s="328">
        <f>SUBTOTAL(3,$B$7:B389)</f>
        <v>7</v>
      </c>
      <c r="B389" s="337" t="s">
        <v>2092</v>
      </c>
      <c r="C389" s="337" t="s">
        <v>420</v>
      </c>
      <c r="D389" s="393" t="s">
        <v>2962</v>
      </c>
      <c r="E389" s="334">
        <f>E387</f>
        <v>0</v>
      </c>
      <c r="F389" s="394" t="s">
        <v>2975</v>
      </c>
      <c r="G389" s="334">
        <v>0.2</v>
      </c>
      <c r="H389" s="334">
        <v>636</v>
      </c>
      <c r="I389" s="329">
        <f t="shared" si="12"/>
        <v>0</v>
      </c>
      <c r="J389" s="329">
        <f t="shared" si="11"/>
        <v>0</v>
      </c>
      <c r="K389" s="321">
        <v>0.3</v>
      </c>
    </row>
    <row r="390" s="200" customFormat="1" ht="18" hidden="1" customHeight="1" spans="1:11">
      <c r="A390" s="328">
        <f>SUBTOTAL(3,$B$7:B390)</f>
        <v>7</v>
      </c>
      <c r="B390" s="337" t="s">
        <v>2093</v>
      </c>
      <c r="C390" s="337" t="s">
        <v>423</v>
      </c>
      <c r="D390" s="393" t="s">
        <v>2962</v>
      </c>
      <c r="E390" s="334">
        <f>'表三 甲'!E1001</f>
        <v>0</v>
      </c>
      <c r="F390" s="394" t="s">
        <v>2976</v>
      </c>
      <c r="G390" s="334">
        <v>1.4</v>
      </c>
      <c r="H390" s="334">
        <v>456</v>
      </c>
      <c r="I390" s="329">
        <f t="shared" si="12"/>
        <v>0</v>
      </c>
      <c r="J390" s="329">
        <f t="shared" si="11"/>
        <v>0</v>
      </c>
      <c r="K390" s="321">
        <v>0.3</v>
      </c>
    </row>
    <row r="391" s="200" customFormat="1" ht="18" hidden="1" customHeight="1" spans="1:11">
      <c r="A391" s="328">
        <f>SUBTOTAL(3,$B$7:B391)</f>
        <v>7</v>
      </c>
      <c r="B391" s="337" t="s">
        <v>2093</v>
      </c>
      <c r="C391" s="337" t="s">
        <v>423</v>
      </c>
      <c r="D391" s="393" t="s">
        <v>2962</v>
      </c>
      <c r="E391" s="334">
        <f>E390</f>
        <v>0</v>
      </c>
      <c r="F391" s="394" t="s">
        <v>2977</v>
      </c>
      <c r="G391" s="334">
        <v>1.5</v>
      </c>
      <c r="H391" s="334">
        <v>0</v>
      </c>
      <c r="I391" s="329">
        <f t="shared" si="12"/>
        <v>0</v>
      </c>
      <c r="J391" s="329">
        <f t="shared" si="11"/>
        <v>0</v>
      </c>
      <c r="K391" s="321">
        <v>0.3</v>
      </c>
    </row>
    <row r="392" s="200" customFormat="1" ht="18" hidden="1" customHeight="1" spans="1:11">
      <c r="A392" s="328">
        <f>SUBTOTAL(3,$B$7:B392)</f>
        <v>7</v>
      </c>
      <c r="B392" s="337" t="s">
        <v>2093</v>
      </c>
      <c r="C392" s="337" t="s">
        <v>423</v>
      </c>
      <c r="D392" s="393" t="s">
        <v>2962</v>
      </c>
      <c r="E392" s="334">
        <f>E390</f>
        <v>0</v>
      </c>
      <c r="F392" s="394" t="s">
        <v>2975</v>
      </c>
      <c r="G392" s="334">
        <v>1.4</v>
      </c>
      <c r="H392" s="334">
        <v>636</v>
      </c>
      <c r="I392" s="329">
        <f t="shared" si="12"/>
        <v>0</v>
      </c>
      <c r="J392" s="329">
        <f t="shared" ref="J392:J455" si="13">H392*I392</f>
        <v>0</v>
      </c>
      <c r="K392" s="321">
        <v>0.3</v>
      </c>
    </row>
    <row r="393" s="200" customFormat="1" ht="18" hidden="1" customHeight="1" spans="1:11">
      <c r="A393" s="328">
        <f>SUBTOTAL(3,$B$7:B393)</f>
        <v>7</v>
      </c>
      <c r="B393" s="337" t="s">
        <v>2094</v>
      </c>
      <c r="C393" s="337" t="s">
        <v>425</v>
      </c>
      <c r="D393" s="393" t="s">
        <v>2962</v>
      </c>
      <c r="E393" s="334">
        <f>'表三 甲'!E1002</f>
        <v>0</v>
      </c>
      <c r="F393" s="394" t="s">
        <v>2976</v>
      </c>
      <c r="G393" s="334">
        <v>0.28</v>
      </c>
      <c r="H393" s="334">
        <v>456</v>
      </c>
      <c r="I393" s="329">
        <f t="shared" si="12"/>
        <v>0</v>
      </c>
      <c r="J393" s="329">
        <f t="shared" si="13"/>
        <v>0</v>
      </c>
      <c r="K393" s="321">
        <v>0.3</v>
      </c>
    </row>
    <row r="394" s="200" customFormat="1" ht="18" hidden="1" customHeight="1" spans="1:11">
      <c r="A394" s="328">
        <f>SUBTOTAL(3,$B$7:B394)</f>
        <v>7</v>
      </c>
      <c r="B394" s="337" t="s">
        <v>2094</v>
      </c>
      <c r="C394" s="337" t="s">
        <v>425</v>
      </c>
      <c r="D394" s="393" t="s">
        <v>2962</v>
      </c>
      <c r="E394" s="334">
        <f>E393</f>
        <v>0</v>
      </c>
      <c r="F394" s="394" t="s">
        <v>2977</v>
      </c>
      <c r="G394" s="334">
        <v>0.3</v>
      </c>
      <c r="H394" s="334">
        <v>0</v>
      </c>
      <c r="I394" s="329">
        <f t="shared" si="12"/>
        <v>0</v>
      </c>
      <c r="J394" s="329">
        <f t="shared" si="13"/>
        <v>0</v>
      </c>
      <c r="K394" s="321">
        <v>0.3</v>
      </c>
    </row>
    <row r="395" s="200" customFormat="1" ht="18" hidden="1" customHeight="1" spans="1:11">
      <c r="A395" s="328">
        <f>SUBTOTAL(3,$B$7:B395)</f>
        <v>7</v>
      </c>
      <c r="B395" s="337" t="s">
        <v>2094</v>
      </c>
      <c r="C395" s="337" t="s">
        <v>425</v>
      </c>
      <c r="D395" s="393" t="s">
        <v>2962</v>
      </c>
      <c r="E395" s="334">
        <f>E393</f>
        <v>0</v>
      </c>
      <c r="F395" s="394" t="s">
        <v>2975</v>
      </c>
      <c r="G395" s="334">
        <v>0.28</v>
      </c>
      <c r="H395" s="334">
        <v>636</v>
      </c>
      <c r="I395" s="329">
        <f t="shared" si="12"/>
        <v>0</v>
      </c>
      <c r="J395" s="329">
        <f t="shared" si="13"/>
        <v>0</v>
      </c>
      <c r="K395" s="321">
        <v>0.3</v>
      </c>
    </row>
    <row r="396" s="200" customFormat="1" ht="18" hidden="1" customHeight="1" spans="1:11">
      <c r="A396" s="328">
        <f>SUBTOTAL(3,$B$7:B396)</f>
        <v>7</v>
      </c>
      <c r="B396" s="337" t="s">
        <v>2095</v>
      </c>
      <c r="C396" s="337" t="s">
        <v>427</v>
      </c>
      <c r="D396" s="393" t="s">
        <v>2962</v>
      </c>
      <c r="E396" s="334">
        <f>'表三 甲'!E1003</f>
        <v>0</v>
      </c>
      <c r="F396" s="394" t="s">
        <v>2976</v>
      </c>
      <c r="G396" s="334">
        <v>1.96</v>
      </c>
      <c r="H396" s="334">
        <v>456</v>
      </c>
      <c r="I396" s="329">
        <f t="shared" si="12"/>
        <v>0</v>
      </c>
      <c r="J396" s="329">
        <f t="shared" si="13"/>
        <v>0</v>
      </c>
      <c r="K396" s="321">
        <v>0.3</v>
      </c>
    </row>
    <row r="397" s="200" customFormat="1" ht="18" hidden="1" customHeight="1" spans="1:11">
      <c r="A397" s="328">
        <f>SUBTOTAL(3,$B$7:B397)</f>
        <v>7</v>
      </c>
      <c r="B397" s="337" t="s">
        <v>2095</v>
      </c>
      <c r="C397" s="337" t="s">
        <v>427</v>
      </c>
      <c r="D397" s="393" t="s">
        <v>2962</v>
      </c>
      <c r="E397" s="334">
        <f>E396</f>
        <v>0</v>
      </c>
      <c r="F397" s="394" t="s">
        <v>2975</v>
      </c>
      <c r="G397" s="334">
        <v>1.96</v>
      </c>
      <c r="H397" s="334">
        <v>636</v>
      </c>
      <c r="I397" s="329">
        <f t="shared" si="12"/>
        <v>0</v>
      </c>
      <c r="J397" s="329">
        <f t="shared" si="13"/>
        <v>0</v>
      </c>
      <c r="K397" s="321">
        <v>0.3</v>
      </c>
    </row>
    <row r="398" s="200" customFormat="1" ht="18" hidden="1" customHeight="1" spans="1:11">
      <c r="A398" s="328">
        <f>SUBTOTAL(3,$B$7:B398)</f>
        <v>7</v>
      </c>
      <c r="B398" s="337" t="s">
        <v>2095</v>
      </c>
      <c r="C398" s="337" t="s">
        <v>427</v>
      </c>
      <c r="D398" s="393" t="s">
        <v>2962</v>
      </c>
      <c r="E398" s="334">
        <f>E396</f>
        <v>0</v>
      </c>
      <c r="F398" s="394" t="s">
        <v>2977</v>
      </c>
      <c r="G398" s="334">
        <v>2.1</v>
      </c>
      <c r="H398" s="334">
        <v>0</v>
      </c>
      <c r="I398" s="329">
        <f t="shared" si="12"/>
        <v>0</v>
      </c>
      <c r="J398" s="329">
        <f t="shared" si="13"/>
        <v>0</v>
      </c>
      <c r="K398" s="321">
        <v>0.3</v>
      </c>
    </row>
    <row r="399" s="200" customFormat="1" ht="18" hidden="1" customHeight="1" spans="1:11">
      <c r="A399" s="328">
        <f>SUBTOTAL(3,$B$7:B399)</f>
        <v>7</v>
      </c>
      <c r="B399" s="337" t="s">
        <v>2096</v>
      </c>
      <c r="C399" s="337" t="s">
        <v>429</v>
      </c>
      <c r="D399" s="393" t="s">
        <v>2962</v>
      </c>
      <c r="E399" s="334">
        <f>'表三 甲'!E1004</f>
        <v>0</v>
      </c>
      <c r="F399" s="394" t="s">
        <v>2978</v>
      </c>
      <c r="G399" s="334">
        <v>0.42</v>
      </c>
      <c r="H399" s="334">
        <v>0</v>
      </c>
      <c r="I399" s="329">
        <f t="shared" si="12"/>
        <v>0</v>
      </c>
      <c r="J399" s="329">
        <f t="shared" si="13"/>
        <v>0</v>
      </c>
      <c r="K399" s="321">
        <v>0.3</v>
      </c>
    </row>
    <row r="400" s="200" customFormat="1" ht="18" hidden="1" customHeight="1" spans="1:11">
      <c r="A400" s="328">
        <f>SUBTOTAL(3,$B$7:B400)</f>
        <v>7</v>
      </c>
      <c r="B400" s="337" t="s">
        <v>2096</v>
      </c>
      <c r="C400" s="337" t="s">
        <v>429</v>
      </c>
      <c r="D400" s="393" t="s">
        <v>2962</v>
      </c>
      <c r="E400" s="334">
        <f>E399</f>
        <v>0</v>
      </c>
      <c r="F400" s="394" t="s">
        <v>2976</v>
      </c>
      <c r="G400" s="334">
        <v>0.39</v>
      </c>
      <c r="H400" s="334">
        <v>456</v>
      </c>
      <c r="I400" s="329">
        <f t="shared" si="12"/>
        <v>0</v>
      </c>
      <c r="J400" s="329">
        <f t="shared" si="13"/>
        <v>0</v>
      </c>
      <c r="K400" s="321">
        <v>0.3</v>
      </c>
    </row>
    <row r="401" s="200" customFormat="1" ht="18" hidden="1" customHeight="1" spans="1:11">
      <c r="A401" s="328">
        <f>SUBTOTAL(3,$B$7:B401)</f>
        <v>7</v>
      </c>
      <c r="B401" s="337" t="s">
        <v>2096</v>
      </c>
      <c r="C401" s="337" t="s">
        <v>429</v>
      </c>
      <c r="D401" s="393" t="s">
        <v>2962</v>
      </c>
      <c r="E401" s="334">
        <f>E399</f>
        <v>0</v>
      </c>
      <c r="F401" s="394" t="s">
        <v>2975</v>
      </c>
      <c r="G401" s="334">
        <v>0.39</v>
      </c>
      <c r="H401" s="334">
        <v>636</v>
      </c>
      <c r="I401" s="329">
        <f t="shared" si="12"/>
        <v>0</v>
      </c>
      <c r="J401" s="329">
        <f t="shared" si="13"/>
        <v>0</v>
      </c>
      <c r="K401" s="321">
        <v>0.3</v>
      </c>
    </row>
    <row r="402" s="200" customFormat="1" ht="18" hidden="1" customHeight="1" spans="1:11">
      <c r="A402" s="328">
        <f>SUBTOTAL(3,$B$7:B402)</f>
        <v>7</v>
      </c>
      <c r="B402" s="337" t="s">
        <v>2097</v>
      </c>
      <c r="C402" s="337" t="s">
        <v>431</v>
      </c>
      <c r="D402" s="393" t="s">
        <v>2962</v>
      </c>
      <c r="E402" s="334">
        <f>'表三 甲'!E1005</f>
        <v>0</v>
      </c>
      <c r="F402" s="394" t="s">
        <v>2979</v>
      </c>
      <c r="G402" s="334">
        <v>2.94</v>
      </c>
      <c r="H402" s="334">
        <v>0</v>
      </c>
      <c r="I402" s="329">
        <f t="shared" si="12"/>
        <v>0</v>
      </c>
      <c r="J402" s="329">
        <f t="shared" si="13"/>
        <v>0</v>
      </c>
      <c r="K402" s="321">
        <v>0.3</v>
      </c>
    </row>
    <row r="403" s="200" customFormat="1" ht="18" hidden="1" customHeight="1" spans="1:11">
      <c r="A403" s="328">
        <f>SUBTOTAL(3,$B$7:B403)</f>
        <v>7</v>
      </c>
      <c r="B403" s="337" t="s">
        <v>2097</v>
      </c>
      <c r="C403" s="337" t="s">
        <v>431</v>
      </c>
      <c r="D403" s="393" t="s">
        <v>2962</v>
      </c>
      <c r="E403" s="334">
        <f>E402</f>
        <v>0</v>
      </c>
      <c r="F403" s="394" t="s">
        <v>2980</v>
      </c>
      <c r="G403" s="334">
        <v>2.74</v>
      </c>
      <c r="H403" s="334">
        <v>768</v>
      </c>
      <c r="I403" s="329">
        <f t="shared" si="12"/>
        <v>0</v>
      </c>
      <c r="J403" s="329">
        <f t="shared" si="13"/>
        <v>0</v>
      </c>
      <c r="K403" s="321">
        <v>0.3</v>
      </c>
    </row>
    <row r="404" s="200" customFormat="1" ht="18" hidden="1" customHeight="1" spans="1:11">
      <c r="A404" s="328">
        <f>SUBTOTAL(3,$B$7:B404)</f>
        <v>7</v>
      </c>
      <c r="B404" s="337" t="s">
        <v>2097</v>
      </c>
      <c r="C404" s="337" t="s">
        <v>431</v>
      </c>
      <c r="D404" s="393" t="s">
        <v>2962</v>
      </c>
      <c r="E404" s="334">
        <f>E402</f>
        <v>0</v>
      </c>
      <c r="F404" s="394" t="s">
        <v>2981</v>
      </c>
      <c r="G404" s="334">
        <v>2.74</v>
      </c>
      <c r="H404" s="334">
        <v>582</v>
      </c>
      <c r="I404" s="329">
        <f t="shared" si="12"/>
        <v>0</v>
      </c>
      <c r="J404" s="329">
        <f t="shared" si="13"/>
        <v>0</v>
      </c>
      <c r="K404" s="321">
        <v>0.3</v>
      </c>
    </row>
    <row r="405" s="200" customFormat="1" ht="18" hidden="1" customHeight="1" spans="1:11">
      <c r="A405" s="328">
        <f>SUBTOTAL(3,$B$7:B405)</f>
        <v>7</v>
      </c>
      <c r="B405" s="337" t="s">
        <v>2098</v>
      </c>
      <c r="C405" s="337" t="s">
        <v>433</v>
      </c>
      <c r="D405" s="393" t="s">
        <v>2962</v>
      </c>
      <c r="E405" s="334">
        <f>'表三 甲'!E1006</f>
        <v>0</v>
      </c>
      <c r="F405" s="394" t="s">
        <v>2979</v>
      </c>
      <c r="G405" s="334">
        <v>0.59</v>
      </c>
      <c r="H405" s="334">
        <v>0</v>
      </c>
      <c r="I405" s="329">
        <f t="shared" si="12"/>
        <v>0</v>
      </c>
      <c r="J405" s="329">
        <f t="shared" si="13"/>
        <v>0</v>
      </c>
      <c r="K405" s="321">
        <v>0.3</v>
      </c>
    </row>
    <row r="406" s="200" customFormat="1" ht="18" hidden="1" customHeight="1" spans="1:11">
      <c r="A406" s="328">
        <f>SUBTOTAL(3,$B$7:B406)</f>
        <v>7</v>
      </c>
      <c r="B406" s="337" t="s">
        <v>2098</v>
      </c>
      <c r="C406" s="337" t="s">
        <v>433</v>
      </c>
      <c r="D406" s="393" t="s">
        <v>2962</v>
      </c>
      <c r="E406" s="334">
        <f>E405</f>
        <v>0</v>
      </c>
      <c r="F406" s="394" t="s">
        <v>2980</v>
      </c>
      <c r="G406" s="334">
        <v>0.55</v>
      </c>
      <c r="H406" s="334">
        <v>768</v>
      </c>
      <c r="I406" s="329">
        <f t="shared" si="12"/>
        <v>0</v>
      </c>
      <c r="J406" s="329">
        <f t="shared" si="13"/>
        <v>0</v>
      </c>
      <c r="K406" s="321">
        <v>0.3</v>
      </c>
    </row>
    <row r="407" s="200" customFormat="1" ht="18" hidden="1" customHeight="1" spans="1:11">
      <c r="A407" s="328">
        <f>SUBTOTAL(3,$B$7:B407)</f>
        <v>7</v>
      </c>
      <c r="B407" s="337" t="s">
        <v>2098</v>
      </c>
      <c r="C407" s="337" t="s">
        <v>433</v>
      </c>
      <c r="D407" s="393" t="s">
        <v>2962</v>
      </c>
      <c r="E407" s="334">
        <f>E405</f>
        <v>0</v>
      </c>
      <c r="F407" s="394" t="s">
        <v>2981</v>
      </c>
      <c r="G407" s="334">
        <v>0.55</v>
      </c>
      <c r="H407" s="334">
        <v>582</v>
      </c>
      <c r="I407" s="329">
        <f t="shared" si="12"/>
        <v>0</v>
      </c>
      <c r="J407" s="329">
        <f t="shared" si="13"/>
        <v>0</v>
      </c>
      <c r="K407" s="321">
        <v>0.3</v>
      </c>
    </row>
    <row r="408" s="200" customFormat="1" ht="18" hidden="1" customHeight="1" spans="1:11">
      <c r="A408" s="328">
        <f>SUBTOTAL(3,$B$7:B408)</f>
        <v>7</v>
      </c>
      <c r="B408" s="337" t="s">
        <v>2099</v>
      </c>
      <c r="C408" s="337" t="s">
        <v>435</v>
      </c>
      <c r="D408" s="393" t="s">
        <v>2962</v>
      </c>
      <c r="E408" s="334">
        <f>'表三 甲'!E1007</f>
        <v>0</v>
      </c>
      <c r="F408" s="394" t="s">
        <v>2979</v>
      </c>
      <c r="G408" s="334">
        <v>4.12</v>
      </c>
      <c r="H408" s="334">
        <v>0</v>
      </c>
      <c r="I408" s="329">
        <f t="shared" si="12"/>
        <v>0</v>
      </c>
      <c r="J408" s="329">
        <f t="shared" si="13"/>
        <v>0</v>
      </c>
      <c r="K408" s="321">
        <v>0.3</v>
      </c>
    </row>
    <row r="409" s="200" customFormat="1" ht="18" hidden="1" customHeight="1" spans="1:11">
      <c r="A409" s="328">
        <f>SUBTOTAL(3,$B$7:B409)</f>
        <v>7</v>
      </c>
      <c r="B409" s="337" t="s">
        <v>2099</v>
      </c>
      <c r="C409" s="337" t="s">
        <v>435</v>
      </c>
      <c r="D409" s="393" t="s">
        <v>2962</v>
      </c>
      <c r="E409" s="334">
        <f>E408</f>
        <v>0</v>
      </c>
      <c r="F409" s="394" t="s">
        <v>2981</v>
      </c>
      <c r="G409" s="334">
        <v>3.84</v>
      </c>
      <c r="H409" s="334">
        <v>582</v>
      </c>
      <c r="I409" s="329">
        <f t="shared" si="12"/>
        <v>0</v>
      </c>
      <c r="J409" s="329">
        <f t="shared" si="13"/>
        <v>0</v>
      </c>
      <c r="K409" s="321">
        <v>0.3</v>
      </c>
    </row>
    <row r="410" s="200" customFormat="1" ht="18" hidden="1" customHeight="1" spans="1:11">
      <c r="A410" s="328">
        <f>SUBTOTAL(3,$B$7:B410)</f>
        <v>7</v>
      </c>
      <c r="B410" s="337" t="s">
        <v>2099</v>
      </c>
      <c r="C410" s="337" t="s">
        <v>435</v>
      </c>
      <c r="D410" s="393" t="s">
        <v>2962</v>
      </c>
      <c r="E410" s="334">
        <f>E408</f>
        <v>0</v>
      </c>
      <c r="F410" s="394" t="s">
        <v>2980</v>
      </c>
      <c r="G410" s="334">
        <v>3.84</v>
      </c>
      <c r="H410" s="334">
        <v>768</v>
      </c>
      <c r="I410" s="329">
        <f t="shared" si="12"/>
        <v>0</v>
      </c>
      <c r="J410" s="329">
        <f t="shared" si="13"/>
        <v>0</v>
      </c>
      <c r="K410" s="321">
        <v>0.3</v>
      </c>
    </row>
    <row r="411" s="200" customFormat="1" ht="18" hidden="1" customHeight="1" spans="1:11">
      <c r="A411" s="328">
        <f>SUBTOTAL(3,$B$7:B411)</f>
        <v>7</v>
      </c>
      <c r="B411" s="337" t="s">
        <v>2100</v>
      </c>
      <c r="C411" s="337" t="s">
        <v>437</v>
      </c>
      <c r="D411" s="393" t="s">
        <v>2962</v>
      </c>
      <c r="E411" s="334">
        <f>'表三 甲'!E1008</f>
        <v>0</v>
      </c>
      <c r="F411" s="394" t="s">
        <v>2981</v>
      </c>
      <c r="G411" s="334">
        <v>0.77</v>
      </c>
      <c r="H411" s="334">
        <v>582</v>
      </c>
      <c r="I411" s="329">
        <f t="shared" si="12"/>
        <v>0</v>
      </c>
      <c r="J411" s="329">
        <f t="shared" si="13"/>
        <v>0</v>
      </c>
      <c r="K411" s="321">
        <v>0.3</v>
      </c>
    </row>
    <row r="412" s="200" customFormat="1" ht="18" hidden="1" customHeight="1" spans="1:11">
      <c r="A412" s="328">
        <f>SUBTOTAL(3,$B$7:B412)</f>
        <v>7</v>
      </c>
      <c r="B412" s="337" t="s">
        <v>2100</v>
      </c>
      <c r="C412" s="337" t="s">
        <v>437</v>
      </c>
      <c r="D412" s="393" t="s">
        <v>2962</v>
      </c>
      <c r="E412" s="334">
        <f>E411</f>
        <v>0</v>
      </c>
      <c r="F412" s="394" t="s">
        <v>2980</v>
      </c>
      <c r="G412" s="334">
        <v>0.77</v>
      </c>
      <c r="H412" s="334">
        <v>768</v>
      </c>
      <c r="I412" s="329">
        <f t="shared" si="12"/>
        <v>0</v>
      </c>
      <c r="J412" s="329">
        <f t="shared" si="13"/>
        <v>0</v>
      </c>
      <c r="K412" s="321">
        <v>0.3</v>
      </c>
    </row>
    <row r="413" s="200" customFormat="1" ht="18" hidden="1" customHeight="1" spans="1:11">
      <c r="A413" s="328">
        <f>SUBTOTAL(3,$B$7:B413)</f>
        <v>7</v>
      </c>
      <c r="B413" s="337" t="s">
        <v>2100</v>
      </c>
      <c r="C413" s="337" t="s">
        <v>437</v>
      </c>
      <c r="D413" s="393" t="s">
        <v>2962</v>
      </c>
      <c r="E413" s="334">
        <f>E411</f>
        <v>0</v>
      </c>
      <c r="F413" s="394" t="s">
        <v>2979</v>
      </c>
      <c r="G413" s="334">
        <v>0.82</v>
      </c>
      <c r="H413" s="334">
        <v>0</v>
      </c>
      <c r="I413" s="329">
        <f t="shared" ref="I413:I476" si="14">E413*G413*K413</f>
        <v>0</v>
      </c>
      <c r="J413" s="329">
        <f t="shared" si="13"/>
        <v>0</v>
      </c>
      <c r="K413" s="321">
        <v>0.3</v>
      </c>
    </row>
    <row r="414" s="200" customFormat="1" ht="18" hidden="1" customHeight="1" spans="1:11">
      <c r="A414" s="328">
        <f>SUBTOTAL(3,$B$7:B414)</f>
        <v>7</v>
      </c>
      <c r="B414" s="337" t="s">
        <v>2101</v>
      </c>
      <c r="C414" s="337" t="s">
        <v>439</v>
      </c>
      <c r="D414" s="393" t="s">
        <v>2962</v>
      </c>
      <c r="E414" s="334">
        <f>'表三 甲'!E1009</f>
        <v>0</v>
      </c>
      <c r="F414" s="394" t="s">
        <v>2980</v>
      </c>
      <c r="G414" s="334">
        <v>4.61</v>
      </c>
      <c r="H414" s="334">
        <v>768</v>
      </c>
      <c r="I414" s="329">
        <f t="shared" si="14"/>
        <v>0</v>
      </c>
      <c r="J414" s="329">
        <f t="shared" si="13"/>
        <v>0</v>
      </c>
      <c r="K414" s="321">
        <v>0.3</v>
      </c>
    </row>
    <row r="415" s="200" customFormat="1" ht="18" hidden="1" customHeight="1" spans="1:11">
      <c r="A415" s="328">
        <f>SUBTOTAL(3,$B$7:B415)</f>
        <v>7</v>
      </c>
      <c r="B415" s="337" t="s">
        <v>2101</v>
      </c>
      <c r="C415" s="337" t="s">
        <v>439</v>
      </c>
      <c r="D415" s="393" t="s">
        <v>2962</v>
      </c>
      <c r="E415" s="334">
        <f>E414</f>
        <v>0</v>
      </c>
      <c r="F415" s="394" t="s">
        <v>2979</v>
      </c>
      <c r="G415" s="334">
        <v>5.22</v>
      </c>
      <c r="H415" s="334">
        <v>0</v>
      </c>
      <c r="I415" s="329">
        <f t="shared" si="14"/>
        <v>0</v>
      </c>
      <c r="J415" s="329">
        <f t="shared" si="13"/>
        <v>0</v>
      </c>
      <c r="K415" s="321">
        <v>0.3</v>
      </c>
    </row>
    <row r="416" s="200" customFormat="1" ht="18" hidden="1" customHeight="1" spans="1:11">
      <c r="A416" s="328">
        <f>SUBTOTAL(3,$B$7:B416)</f>
        <v>7</v>
      </c>
      <c r="B416" s="337" t="s">
        <v>2101</v>
      </c>
      <c r="C416" s="337" t="s">
        <v>439</v>
      </c>
      <c r="D416" s="393" t="s">
        <v>2962</v>
      </c>
      <c r="E416" s="334">
        <f>E414</f>
        <v>0</v>
      </c>
      <c r="F416" s="394" t="s">
        <v>2981</v>
      </c>
      <c r="G416" s="334">
        <v>4.61</v>
      </c>
      <c r="H416" s="334">
        <v>582</v>
      </c>
      <c r="I416" s="329">
        <f t="shared" si="14"/>
        <v>0</v>
      </c>
      <c r="J416" s="329">
        <f t="shared" si="13"/>
        <v>0</v>
      </c>
      <c r="K416" s="321">
        <v>0.3</v>
      </c>
    </row>
    <row r="417" s="200" customFormat="1" ht="18" hidden="1" customHeight="1" spans="1:11">
      <c r="A417" s="328">
        <f>SUBTOTAL(3,$B$7:B417)</f>
        <v>7</v>
      </c>
      <c r="B417" s="337" t="s">
        <v>2102</v>
      </c>
      <c r="C417" s="337" t="s">
        <v>441</v>
      </c>
      <c r="D417" s="393" t="s">
        <v>2962</v>
      </c>
      <c r="E417" s="334">
        <f>'表三 甲'!E1010</f>
        <v>0</v>
      </c>
      <c r="F417" s="394" t="s">
        <v>2980</v>
      </c>
      <c r="G417" s="334">
        <v>1.06</v>
      </c>
      <c r="H417" s="334">
        <v>768</v>
      </c>
      <c r="I417" s="329">
        <f t="shared" si="14"/>
        <v>0</v>
      </c>
      <c r="J417" s="329">
        <f t="shared" si="13"/>
        <v>0</v>
      </c>
      <c r="K417" s="321">
        <v>0.3</v>
      </c>
    </row>
    <row r="418" s="200" customFormat="1" ht="18" hidden="1" customHeight="1" spans="1:11">
      <c r="A418" s="328">
        <f>SUBTOTAL(3,$B$7:B418)</f>
        <v>7</v>
      </c>
      <c r="B418" s="337" t="s">
        <v>2102</v>
      </c>
      <c r="C418" s="337" t="s">
        <v>441</v>
      </c>
      <c r="D418" s="393" t="s">
        <v>2962</v>
      </c>
      <c r="E418" s="334">
        <f>E417</f>
        <v>0</v>
      </c>
      <c r="F418" s="394" t="s">
        <v>2982</v>
      </c>
      <c r="G418" s="334">
        <v>1.1</v>
      </c>
      <c r="H418" s="334">
        <v>0</v>
      </c>
      <c r="I418" s="329">
        <f t="shared" si="14"/>
        <v>0</v>
      </c>
      <c r="J418" s="329">
        <f t="shared" si="13"/>
        <v>0</v>
      </c>
      <c r="K418" s="321">
        <v>0.3</v>
      </c>
    </row>
    <row r="419" s="200" customFormat="1" ht="18" hidden="1" customHeight="1" spans="1:11">
      <c r="A419" s="328">
        <f>SUBTOTAL(3,$B$7:B419)</f>
        <v>7</v>
      </c>
      <c r="B419" s="337" t="s">
        <v>2102</v>
      </c>
      <c r="C419" s="337" t="s">
        <v>441</v>
      </c>
      <c r="D419" s="393" t="s">
        <v>2962</v>
      </c>
      <c r="E419" s="334">
        <f>E417</f>
        <v>0</v>
      </c>
      <c r="F419" s="394" t="s">
        <v>2981</v>
      </c>
      <c r="G419" s="334">
        <v>1.06</v>
      </c>
      <c r="H419" s="334">
        <v>582</v>
      </c>
      <c r="I419" s="329">
        <f t="shared" si="14"/>
        <v>0</v>
      </c>
      <c r="J419" s="329">
        <f t="shared" si="13"/>
        <v>0</v>
      </c>
      <c r="K419" s="321">
        <v>0.3</v>
      </c>
    </row>
    <row r="420" s="200" customFormat="1" ht="18" hidden="1" customHeight="1" spans="1:11">
      <c r="A420" s="328">
        <f>SUBTOTAL(3,$B$7:B420)</f>
        <v>7</v>
      </c>
      <c r="B420" s="337" t="s">
        <v>2107</v>
      </c>
      <c r="C420" s="337" t="s">
        <v>452</v>
      </c>
      <c r="D420" s="393" t="s">
        <v>2962</v>
      </c>
      <c r="E420" s="334">
        <f>'表三 甲'!E1015</f>
        <v>0</v>
      </c>
      <c r="F420" s="394" t="s">
        <v>2983</v>
      </c>
      <c r="G420" s="334">
        <v>0.15</v>
      </c>
      <c r="H420" s="334">
        <v>444</v>
      </c>
      <c r="I420" s="329">
        <f t="shared" si="14"/>
        <v>0</v>
      </c>
      <c r="J420" s="329">
        <f t="shared" si="13"/>
        <v>0</v>
      </c>
      <c r="K420" s="321">
        <v>0.3</v>
      </c>
    </row>
    <row r="421" s="200" customFormat="1" ht="18" hidden="1" customHeight="1" spans="1:11">
      <c r="A421" s="328">
        <f>SUBTOTAL(3,$B$7:B421)</f>
        <v>7</v>
      </c>
      <c r="B421" s="337" t="s">
        <v>2135</v>
      </c>
      <c r="C421" s="337" t="s">
        <v>510</v>
      </c>
      <c r="D421" s="393" t="s">
        <v>2962</v>
      </c>
      <c r="E421" s="334">
        <f>'表三 甲'!E1043</f>
        <v>0</v>
      </c>
      <c r="F421" s="394" t="s">
        <v>2984</v>
      </c>
      <c r="G421" s="334">
        <v>10</v>
      </c>
      <c r="H421" s="334">
        <v>645</v>
      </c>
      <c r="I421" s="329">
        <f t="shared" si="14"/>
        <v>0</v>
      </c>
      <c r="J421" s="329">
        <f t="shared" si="13"/>
        <v>0</v>
      </c>
      <c r="K421" s="321">
        <v>0.3</v>
      </c>
    </row>
    <row r="422" s="200" customFormat="1" ht="18" hidden="1" customHeight="1" spans="1:11">
      <c r="A422" s="328">
        <f>SUBTOTAL(3,$B$7:B422)</f>
        <v>7</v>
      </c>
      <c r="B422" s="337" t="s">
        <v>2144</v>
      </c>
      <c r="C422" s="337" t="s">
        <v>530</v>
      </c>
      <c r="D422" s="393" t="s">
        <v>2962</v>
      </c>
      <c r="E422" s="334">
        <f>'表三 甲'!E1052</f>
        <v>0</v>
      </c>
      <c r="F422" s="394" t="s">
        <v>2985</v>
      </c>
      <c r="G422" s="334">
        <v>2.5</v>
      </c>
      <c r="H422" s="334">
        <v>677</v>
      </c>
      <c r="I422" s="329">
        <f t="shared" si="14"/>
        <v>0</v>
      </c>
      <c r="J422" s="329">
        <f t="shared" si="13"/>
        <v>0</v>
      </c>
      <c r="K422" s="321">
        <v>0.3</v>
      </c>
    </row>
    <row r="423" s="200" customFormat="1" ht="18" hidden="1" customHeight="1" spans="1:11">
      <c r="A423" s="328">
        <f>SUBTOTAL(3,$B$7:B423)</f>
        <v>7</v>
      </c>
      <c r="B423" s="337" t="s">
        <v>2145</v>
      </c>
      <c r="C423" s="337" t="s">
        <v>532</v>
      </c>
      <c r="D423" s="393" t="s">
        <v>2962</v>
      </c>
      <c r="E423" s="334">
        <f>'表三 甲'!E1053</f>
        <v>0</v>
      </c>
      <c r="F423" s="394" t="s">
        <v>2985</v>
      </c>
      <c r="G423" s="334">
        <v>3.75</v>
      </c>
      <c r="H423" s="334">
        <v>677</v>
      </c>
      <c r="I423" s="329">
        <f t="shared" si="14"/>
        <v>0</v>
      </c>
      <c r="J423" s="329">
        <f t="shared" si="13"/>
        <v>0</v>
      </c>
      <c r="K423" s="321">
        <v>0.3</v>
      </c>
    </row>
    <row r="424" s="200" customFormat="1" ht="18" hidden="1" customHeight="1" spans="1:11">
      <c r="A424" s="328">
        <f>SUBTOTAL(3,$B$7:B424)</f>
        <v>7</v>
      </c>
      <c r="B424" s="337" t="s">
        <v>2146</v>
      </c>
      <c r="C424" s="337" t="s">
        <v>534</v>
      </c>
      <c r="D424" s="393" t="s">
        <v>2962</v>
      </c>
      <c r="E424" s="334">
        <f>'表三 甲'!E1054</f>
        <v>0</v>
      </c>
      <c r="F424" s="394" t="s">
        <v>2985</v>
      </c>
      <c r="G424" s="334">
        <v>3.75</v>
      </c>
      <c r="H424" s="334">
        <v>677</v>
      </c>
      <c r="I424" s="329">
        <f t="shared" si="14"/>
        <v>0</v>
      </c>
      <c r="J424" s="329">
        <f t="shared" si="13"/>
        <v>0</v>
      </c>
      <c r="K424" s="321">
        <v>0.3</v>
      </c>
    </row>
    <row r="425" s="200" customFormat="1" ht="18" hidden="1" customHeight="1" spans="1:11">
      <c r="A425" s="328">
        <f>SUBTOTAL(3,$B$7:B425)</f>
        <v>7</v>
      </c>
      <c r="B425" s="337" t="s">
        <v>2147</v>
      </c>
      <c r="C425" s="337" t="s">
        <v>536</v>
      </c>
      <c r="D425" s="393" t="s">
        <v>2962</v>
      </c>
      <c r="E425" s="334">
        <f>'表三 甲'!E1055</f>
        <v>0</v>
      </c>
      <c r="F425" s="394" t="s">
        <v>2985</v>
      </c>
      <c r="G425" s="334">
        <v>5.63</v>
      </c>
      <c r="H425" s="334">
        <v>677</v>
      </c>
      <c r="I425" s="329">
        <f t="shared" si="14"/>
        <v>0</v>
      </c>
      <c r="J425" s="329">
        <f t="shared" si="13"/>
        <v>0</v>
      </c>
      <c r="K425" s="321">
        <v>0.3</v>
      </c>
    </row>
    <row r="426" s="200" customFormat="1" ht="18" hidden="1" customHeight="1" spans="1:11">
      <c r="A426" s="328">
        <f>SUBTOTAL(3,$B$7:B426)</f>
        <v>7</v>
      </c>
      <c r="B426" s="337" t="s">
        <v>2148</v>
      </c>
      <c r="C426" s="337" t="s">
        <v>538</v>
      </c>
      <c r="D426" s="393" t="s">
        <v>2962</v>
      </c>
      <c r="E426" s="334">
        <f>'表三 甲'!E1056</f>
        <v>0</v>
      </c>
      <c r="F426" s="394" t="s">
        <v>2985</v>
      </c>
      <c r="G426" s="334">
        <v>2.5</v>
      </c>
      <c r="H426" s="334">
        <v>677</v>
      </c>
      <c r="I426" s="329">
        <f t="shared" si="14"/>
        <v>0</v>
      </c>
      <c r="J426" s="329">
        <f t="shared" si="13"/>
        <v>0</v>
      </c>
      <c r="K426" s="321">
        <v>0.3</v>
      </c>
    </row>
    <row r="427" s="200" customFormat="1" ht="18" hidden="1" customHeight="1" spans="1:11">
      <c r="A427" s="328">
        <f>SUBTOTAL(3,$B$7:B427)</f>
        <v>7</v>
      </c>
      <c r="B427" s="337" t="s">
        <v>2149</v>
      </c>
      <c r="C427" s="337" t="s">
        <v>540</v>
      </c>
      <c r="D427" s="393" t="s">
        <v>2962</v>
      </c>
      <c r="E427" s="334">
        <f>'表三 甲'!E1057</f>
        <v>0</v>
      </c>
      <c r="F427" s="394" t="s">
        <v>2985</v>
      </c>
      <c r="G427" s="334">
        <v>3.75</v>
      </c>
      <c r="H427" s="334">
        <v>677</v>
      </c>
      <c r="I427" s="329">
        <f t="shared" si="14"/>
        <v>0</v>
      </c>
      <c r="J427" s="329">
        <f t="shared" si="13"/>
        <v>0</v>
      </c>
      <c r="K427" s="321">
        <v>0.3</v>
      </c>
    </row>
    <row r="428" s="200" customFormat="1" ht="18" hidden="1" customHeight="1" spans="1:11">
      <c r="A428" s="328">
        <f>SUBTOTAL(3,$B$7:B428)</f>
        <v>7</v>
      </c>
      <c r="B428" s="337" t="s">
        <v>2150</v>
      </c>
      <c r="C428" s="337" t="s">
        <v>542</v>
      </c>
      <c r="D428" s="393" t="s">
        <v>2962</v>
      </c>
      <c r="E428" s="334">
        <f>'表三 甲'!E1058</f>
        <v>0</v>
      </c>
      <c r="F428" s="394" t="s">
        <v>2985</v>
      </c>
      <c r="G428" s="334">
        <v>3.75</v>
      </c>
      <c r="H428" s="334">
        <v>677</v>
      </c>
      <c r="I428" s="329">
        <f t="shared" si="14"/>
        <v>0</v>
      </c>
      <c r="J428" s="329">
        <f t="shared" si="13"/>
        <v>0</v>
      </c>
      <c r="K428" s="321">
        <v>0.3</v>
      </c>
    </row>
    <row r="429" s="200" customFormat="1" ht="18" hidden="1" customHeight="1" spans="1:11">
      <c r="A429" s="328">
        <f>SUBTOTAL(3,$B$7:B429)</f>
        <v>7</v>
      </c>
      <c r="B429" s="337" t="s">
        <v>2151</v>
      </c>
      <c r="C429" s="337" t="s">
        <v>544</v>
      </c>
      <c r="D429" s="393" t="s">
        <v>2962</v>
      </c>
      <c r="E429" s="334">
        <f>'表三 甲'!E1059</f>
        <v>0</v>
      </c>
      <c r="F429" s="394" t="s">
        <v>2985</v>
      </c>
      <c r="G429" s="334">
        <v>5.63</v>
      </c>
      <c r="H429" s="334">
        <v>677</v>
      </c>
      <c r="I429" s="329">
        <f t="shared" si="14"/>
        <v>0</v>
      </c>
      <c r="J429" s="329">
        <f t="shared" si="13"/>
        <v>0</v>
      </c>
      <c r="K429" s="321">
        <v>0.3</v>
      </c>
    </row>
    <row r="430" s="200" customFormat="1" ht="18" hidden="1" customHeight="1" spans="1:11">
      <c r="A430" s="328">
        <f>SUBTOTAL(3,$B$7:B430)</f>
        <v>7</v>
      </c>
      <c r="B430" s="337" t="s">
        <v>2152</v>
      </c>
      <c r="C430" s="337" t="s">
        <v>546</v>
      </c>
      <c r="D430" s="393" t="s">
        <v>2962</v>
      </c>
      <c r="E430" s="334">
        <f>'表三 甲'!E1060</f>
        <v>0</v>
      </c>
      <c r="F430" s="394" t="s">
        <v>2986</v>
      </c>
      <c r="G430" s="334">
        <v>0.13</v>
      </c>
      <c r="H430" s="334">
        <v>0</v>
      </c>
      <c r="I430" s="329">
        <f t="shared" si="14"/>
        <v>0</v>
      </c>
      <c r="J430" s="329">
        <f t="shared" si="13"/>
        <v>0</v>
      </c>
      <c r="K430" s="321">
        <v>0.3</v>
      </c>
    </row>
    <row r="431" s="200" customFormat="1" ht="18" hidden="1" customHeight="1" spans="1:11">
      <c r="A431" s="328">
        <f>SUBTOTAL(3,$B$7:B431)</f>
        <v>7</v>
      </c>
      <c r="B431" s="337" t="s">
        <v>2152</v>
      </c>
      <c r="C431" s="337" t="s">
        <v>546</v>
      </c>
      <c r="D431" s="393" t="s">
        <v>2962</v>
      </c>
      <c r="E431" s="334">
        <f>E430</f>
        <v>0</v>
      </c>
      <c r="F431" s="394" t="s">
        <v>2987</v>
      </c>
      <c r="G431" s="334">
        <v>0.13</v>
      </c>
      <c r="H431" s="334">
        <v>0</v>
      </c>
      <c r="I431" s="329">
        <f t="shared" si="14"/>
        <v>0</v>
      </c>
      <c r="J431" s="329">
        <f t="shared" si="13"/>
        <v>0</v>
      </c>
      <c r="K431" s="321">
        <v>0.3</v>
      </c>
    </row>
    <row r="432" s="200" customFormat="1" ht="18" hidden="1" customHeight="1" spans="1:11">
      <c r="A432" s="328">
        <f>SUBTOTAL(3,$B$7:B432)</f>
        <v>7</v>
      </c>
      <c r="B432" s="337" t="s">
        <v>2153</v>
      </c>
      <c r="C432" s="337" t="s">
        <v>548</v>
      </c>
      <c r="D432" s="393" t="s">
        <v>2962</v>
      </c>
      <c r="E432" s="334">
        <f>'表三 甲'!E1061</f>
        <v>0</v>
      </c>
      <c r="F432" s="394" t="s">
        <v>2986</v>
      </c>
      <c r="G432" s="334">
        <v>0.13</v>
      </c>
      <c r="H432" s="334">
        <v>0</v>
      </c>
      <c r="I432" s="329">
        <f t="shared" si="14"/>
        <v>0</v>
      </c>
      <c r="J432" s="329">
        <f t="shared" si="13"/>
        <v>0</v>
      </c>
      <c r="K432" s="321">
        <v>0.3</v>
      </c>
    </row>
    <row r="433" s="200" customFormat="1" ht="18" hidden="1" customHeight="1" spans="1:11">
      <c r="A433" s="328">
        <f>SUBTOTAL(3,$B$7:B433)</f>
        <v>7</v>
      </c>
      <c r="B433" s="337" t="s">
        <v>2153</v>
      </c>
      <c r="C433" s="337" t="s">
        <v>548</v>
      </c>
      <c r="D433" s="393" t="s">
        <v>2962</v>
      </c>
      <c r="E433" s="334">
        <f>E432</f>
        <v>0</v>
      </c>
      <c r="F433" s="394" t="s">
        <v>2988</v>
      </c>
      <c r="G433" s="334">
        <v>0.13</v>
      </c>
      <c r="H433" s="334">
        <v>0</v>
      </c>
      <c r="I433" s="329">
        <f t="shared" si="14"/>
        <v>0</v>
      </c>
      <c r="J433" s="329">
        <f t="shared" si="13"/>
        <v>0</v>
      </c>
      <c r="K433" s="321">
        <v>0.3</v>
      </c>
    </row>
    <row r="434" s="200" customFormat="1" ht="18" hidden="1" customHeight="1" spans="1:11">
      <c r="A434" s="328">
        <f>SUBTOTAL(3,$B$7:B434)</f>
        <v>7</v>
      </c>
      <c r="B434" s="337" t="s">
        <v>2154</v>
      </c>
      <c r="C434" s="337" t="s">
        <v>550</v>
      </c>
      <c r="D434" s="393" t="s">
        <v>2962</v>
      </c>
      <c r="E434" s="334">
        <f>'表三 甲'!E1062</f>
        <v>0</v>
      </c>
      <c r="F434" s="394" t="s">
        <v>2987</v>
      </c>
      <c r="G434" s="334">
        <v>0.65</v>
      </c>
      <c r="H434" s="334">
        <v>0</v>
      </c>
      <c r="I434" s="329">
        <f t="shared" si="14"/>
        <v>0</v>
      </c>
      <c r="J434" s="329">
        <f t="shared" si="13"/>
        <v>0</v>
      </c>
      <c r="K434" s="321">
        <v>0.3</v>
      </c>
    </row>
    <row r="435" s="200" customFormat="1" ht="18" hidden="1" customHeight="1" spans="1:11">
      <c r="A435" s="328">
        <f>SUBTOTAL(3,$B$7:B435)</f>
        <v>7</v>
      </c>
      <c r="B435" s="337" t="s">
        <v>2155</v>
      </c>
      <c r="C435" s="337" t="s">
        <v>553</v>
      </c>
      <c r="D435" s="393" t="s">
        <v>2962</v>
      </c>
      <c r="E435" s="334">
        <f>'表三 甲'!E1063</f>
        <v>0</v>
      </c>
      <c r="F435" s="394" t="s">
        <v>2989</v>
      </c>
      <c r="G435" s="334">
        <v>1.6</v>
      </c>
      <c r="H435" s="334">
        <v>0</v>
      </c>
      <c r="I435" s="329">
        <f t="shared" si="14"/>
        <v>0</v>
      </c>
      <c r="J435" s="329">
        <f t="shared" si="13"/>
        <v>0</v>
      </c>
      <c r="K435" s="321">
        <v>0.3</v>
      </c>
    </row>
    <row r="436" s="200" customFormat="1" ht="18" hidden="1" customHeight="1" spans="1:11">
      <c r="A436" s="328">
        <f>SUBTOTAL(3,$B$7:B436)</f>
        <v>7</v>
      </c>
      <c r="B436" s="337" t="s">
        <v>2156</v>
      </c>
      <c r="C436" s="337" t="s">
        <v>555</v>
      </c>
      <c r="D436" s="393" t="s">
        <v>2962</v>
      </c>
      <c r="E436" s="334">
        <f>'表三 甲'!E1064</f>
        <v>0</v>
      </c>
      <c r="F436" s="394" t="s">
        <v>2990</v>
      </c>
      <c r="G436" s="334">
        <v>0.03</v>
      </c>
      <c r="H436" s="334">
        <v>0</v>
      </c>
      <c r="I436" s="329">
        <f t="shared" si="14"/>
        <v>0</v>
      </c>
      <c r="J436" s="329">
        <f t="shared" si="13"/>
        <v>0</v>
      </c>
      <c r="K436" s="321">
        <v>0.3</v>
      </c>
    </row>
    <row r="437" s="200" customFormat="1" ht="18" hidden="1" customHeight="1" spans="1:11">
      <c r="A437" s="328">
        <f>SUBTOTAL(3,$B$7:B437)</f>
        <v>7</v>
      </c>
      <c r="B437" s="337" t="s">
        <v>2157</v>
      </c>
      <c r="C437" s="337" t="s">
        <v>557</v>
      </c>
      <c r="D437" s="393" t="s">
        <v>2962</v>
      </c>
      <c r="E437" s="334">
        <f>'表三 甲'!E1065</f>
        <v>0</v>
      </c>
      <c r="F437" s="394" t="s">
        <v>2989</v>
      </c>
      <c r="G437" s="334">
        <v>0.03</v>
      </c>
      <c r="H437" s="334">
        <v>0</v>
      </c>
      <c r="I437" s="329">
        <f t="shared" si="14"/>
        <v>0</v>
      </c>
      <c r="J437" s="329">
        <f t="shared" si="13"/>
        <v>0</v>
      </c>
      <c r="K437" s="321">
        <v>0.3</v>
      </c>
    </row>
    <row r="438" s="200" customFormat="1" ht="18" hidden="1" customHeight="1" spans="1:11">
      <c r="A438" s="328">
        <f>SUBTOTAL(3,$B$7:B438)</f>
        <v>7</v>
      </c>
      <c r="B438" s="337" t="s">
        <v>2158</v>
      </c>
      <c r="C438" s="337" t="s">
        <v>559</v>
      </c>
      <c r="D438" s="393" t="s">
        <v>2962</v>
      </c>
      <c r="E438" s="334">
        <f>'表三 甲'!E1066</f>
        <v>0</v>
      </c>
      <c r="F438" s="394" t="s">
        <v>2987</v>
      </c>
      <c r="G438" s="334">
        <v>0.9</v>
      </c>
      <c r="H438" s="334">
        <v>0</v>
      </c>
      <c r="I438" s="329">
        <f t="shared" si="14"/>
        <v>0</v>
      </c>
      <c r="J438" s="329">
        <f t="shared" si="13"/>
        <v>0</v>
      </c>
      <c r="K438" s="321">
        <v>0.3</v>
      </c>
    </row>
    <row r="439" s="200" customFormat="1" ht="18" hidden="1" customHeight="1" spans="1:11">
      <c r="A439" s="328">
        <f>SUBTOTAL(3,$B$7:B439)</f>
        <v>7</v>
      </c>
      <c r="B439" s="337" t="s">
        <v>2159</v>
      </c>
      <c r="C439" s="337" t="s">
        <v>561</v>
      </c>
      <c r="D439" s="393" t="s">
        <v>2962</v>
      </c>
      <c r="E439" s="334">
        <f>'表三 甲'!E1067</f>
        <v>0</v>
      </c>
      <c r="F439" s="394" t="s">
        <v>2990</v>
      </c>
      <c r="G439" s="334">
        <v>0.3</v>
      </c>
      <c r="H439" s="334">
        <v>0</v>
      </c>
      <c r="I439" s="329">
        <f t="shared" si="14"/>
        <v>0</v>
      </c>
      <c r="J439" s="329">
        <f t="shared" si="13"/>
        <v>0</v>
      </c>
      <c r="K439" s="321">
        <v>0.3</v>
      </c>
    </row>
    <row r="440" s="200" customFormat="1" ht="18" hidden="1" customHeight="1" spans="1:11">
      <c r="A440" s="328">
        <f>SUBTOTAL(3,$B$7:B440)</f>
        <v>7</v>
      </c>
      <c r="B440" s="337" t="s">
        <v>2160</v>
      </c>
      <c r="C440" s="337" t="s">
        <v>563</v>
      </c>
      <c r="D440" s="393" t="s">
        <v>2962</v>
      </c>
      <c r="E440" s="334">
        <f>'表三 甲'!E1068</f>
        <v>0</v>
      </c>
      <c r="F440" s="394" t="s">
        <v>2989</v>
      </c>
      <c r="G440" s="334">
        <v>0.9</v>
      </c>
      <c r="H440" s="334">
        <v>0</v>
      </c>
      <c r="I440" s="329">
        <f t="shared" si="14"/>
        <v>0</v>
      </c>
      <c r="J440" s="329">
        <f t="shared" si="13"/>
        <v>0</v>
      </c>
      <c r="K440" s="321">
        <v>0.3</v>
      </c>
    </row>
    <row r="441" s="200" customFormat="1" ht="18" hidden="1" customHeight="1" spans="1:11">
      <c r="A441" s="328">
        <f>SUBTOTAL(3,$B$7:B441)</f>
        <v>7</v>
      </c>
      <c r="B441" s="337" t="s">
        <v>2161</v>
      </c>
      <c r="C441" s="337" t="s">
        <v>565</v>
      </c>
      <c r="D441" s="393" t="s">
        <v>2962</v>
      </c>
      <c r="E441" s="334">
        <f>'表三 甲'!E1069</f>
        <v>0</v>
      </c>
      <c r="F441" s="394" t="s">
        <v>2989</v>
      </c>
      <c r="G441" s="334">
        <v>0.45</v>
      </c>
      <c r="H441" s="334">
        <v>0</v>
      </c>
      <c r="I441" s="329">
        <f t="shared" si="14"/>
        <v>0</v>
      </c>
      <c r="J441" s="329">
        <f t="shared" si="13"/>
        <v>0</v>
      </c>
      <c r="K441" s="321">
        <v>0.3</v>
      </c>
    </row>
    <row r="442" s="200" customFormat="1" ht="18" hidden="1" customHeight="1" spans="1:11">
      <c r="A442" s="328">
        <f>SUBTOTAL(3,$B$7:B442)</f>
        <v>7</v>
      </c>
      <c r="B442" s="337" t="s">
        <v>2162</v>
      </c>
      <c r="C442" s="337" t="s">
        <v>567</v>
      </c>
      <c r="D442" s="393" t="s">
        <v>2962</v>
      </c>
      <c r="E442" s="334">
        <f>'表三 甲'!E1070</f>
        <v>0</v>
      </c>
      <c r="F442" s="394" t="s">
        <v>2991</v>
      </c>
      <c r="G442" s="334">
        <v>3</v>
      </c>
      <c r="H442" s="334">
        <v>0</v>
      </c>
      <c r="I442" s="329">
        <f t="shared" si="14"/>
        <v>0</v>
      </c>
      <c r="J442" s="329">
        <f t="shared" si="13"/>
        <v>0</v>
      </c>
      <c r="K442" s="321">
        <v>0.3</v>
      </c>
    </row>
    <row r="443" s="200" customFormat="1" ht="18" hidden="1" customHeight="1" spans="1:11">
      <c r="A443" s="328">
        <f>SUBTOTAL(3,$B$7:B443)</f>
        <v>7</v>
      </c>
      <c r="B443" s="337" t="s">
        <v>2162</v>
      </c>
      <c r="C443" s="337" t="s">
        <v>567</v>
      </c>
      <c r="D443" s="393" t="s">
        <v>2962</v>
      </c>
      <c r="E443" s="334">
        <f>E442</f>
        <v>0</v>
      </c>
      <c r="F443" s="394" t="s">
        <v>2990</v>
      </c>
      <c r="G443" s="334">
        <v>3</v>
      </c>
      <c r="H443" s="334">
        <v>0</v>
      </c>
      <c r="I443" s="329">
        <f t="shared" si="14"/>
        <v>0</v>
      </c>
      <c r="J443" s="329">
        <f t="shared" si="13"/>
        <v>0</v>
      </c>
      <c r="K443" s="321">
        <v>0.3</v>
      </c>
    </row>
    <row r="444" s="200" customFormat="1" ht="18" hidden="1" customHeight="1" spans="1:11">
      <c r="A444" s="328">
        <f>SUBTOTAL(3,$B$7:B444)</f>
        <v>7</v>
      </c>
      <c r="B444" s="337" t="s">
        <v>2163</v>
      </c>
      <c r="C444" s="337" t="s">
        <v>570</v>
      </c>
      <c r="D444" s="393" t="s">
        <v>2962</v>
      </c>
      <c r="E444" s="334">
        <f>'表三 甲'!E1071</f>
        <v>0</v>
      </c>
      <c r="F444" s="394" t="s">
        <v>2992</v>
      </c>
      <c r="G444" s="334">
        <v>3</v>
      </c>
      <c r="H444" s="334">
        <v>0</v>
      </c>
      <c r="I444" s="329">
        <f t="shared" si="14"/>
        <v>0</v>
      </c>
      <c r="J444" s="329">
        <f t="shared" si="13"/>
        <v>0</v>
      </c>
      <c r="K444" s="321">
        <v>0.3</v>
      </c>
    </row>
    <row r="445" s="200" customFormat="1" ht="18" hidden="1" customHeight="1" spans="1:11">
      <c r="A445" s="328">
        <f>SUBTOTAL(3,$B$7:B445)</f>
        <v>7</v>
      </c>
      <c r="B445" s="337" t="s">
        <v>2163</v>
      </c>
      <c r="C445" s="337" t="s">
        <v>570</v>
      </c>
      <c r="D445" s="393" t="s">
        <v>2962</v>
      </c>
      <c r="E445" s="334">
        <f>E444</f>
        <v>0</v>
      </c>
      <c r="F445" s="394" t="s">
        <v>2991</v>
      </c>
      <c r="G445" s="334">
        <v>3</v>
      </c>
      <c r="H445" s="334">
        <v>0</v>
      </c>
      <c r="I445" s="329">
        <f t="shared" si="14"/>
        <v>0</v>
      </c>
      <c r="J445" s="329">
        <f t="shared" si="13"/>
        <v>0</v>
      </c>
      <c r="K445" s="321">
        <v>0.3</v>
      </c>
    </row>
    <row r="446" s="200" customFormat="1" ht="18" hidden="1" customHeight="1" spans="1:11">
      <c r="A446" s="328">
        <f>SUBTOTAL(3,$B$7:B446)</f>
        <v>7</v>
      </c>
      <c r="B446" s="337" t="s">
        <v>2164</v>
      </c>
      <c r="C446" s="337" t="s">
        <v>572</v>
      </c>
      <c r="D446" s="393" t="s">
        <v>2962</v>
      </c>
      <c r="E446" s="334">
        <f>'表三 甲'!E1072</f>
        <v>0</v>
      </c>
      <c r="F446" s="394" t="s">
        <v>2986</v>
      </c>
      <c r="G446" s="334">
        <v>2</v>
      </c>
      <c r="H446" s="334">
        <v>0</v>
      </c>
      <c r="I446" s="329">
        <f t="shared" si="14"/>
        <v>0</v>
      </c>
      <c r="J446" s="329">
        <f t="shared" si="13"/>
        <v>0</v>
      </c>
      <c r="K446" s="321">
        <v>0.3</v>
      </c>
    </row>
    <row r="447" s="200" customFormat="1" ht="18" hidden="1" customHeight="1" spans="1:11">
      <c r="A447" s="328">
        <f>SUBTOTAL(3,$B$7:B447)</f>
        <v>7</v>
      </c>
      <c r="B447" s="337" t="s">
        <v>2164</v>
      </c>
      <c r="C447" s="337" t="s">
        <v>572</v>
      </c>
      <c r="D447" s="393" t="s">
        <v>2962</v>
      </c>
      <c r="E447" s="334">
        <f>E446</f>
        <v>0</v>
      </c>
      <c r="F447" s="394" t="s">
        <v>2990</v>
      </c>
      <c r="G447" s="334">
        <v>1</v>
      </c>
      <c r="H447" s="334">
        <v>0</v>
      </c>
      <c r="I447" s="329">
        <f t="shared" si="14"/>
        <v>0</v>
      </c>
      <c r="J447" s="329">
        <f t="shared" si="13"/>
        <v>0</v>
      </c>
      <c r="K447" s="321">
        <v>0.3</v>
      </c>
    </row>
    <row r="448" s="200" customFormat="1" ht="18" hidden="1" customHeight="1" spans="1:11">
      <c r="A448" s="328">
        <f>SUBTOTAL(3,$B$7:B448)</f>
        <v>7</v>
      </c>
      <c r="B448" s="337" t="s">
        <v>2165</v>
      </c>
      <c r="C448" s="337" t="s">
        <v>575</v>
      </c>
      <c r="D448" s="393" t="s">
        <v>2962</v>
      </c>
      <c r="E448" s="334">
        <f>'表三 甲'!E1073</f>
        <v>0</v>
      </c>
      <c r="F448" s="394" t="s">
        <v>2993</v>
      </c>
      <c r="G448" s="334">
        <v>1</v>
      </c>
      <c r="H448" s="334">
        <v>0</v>
      </c>
      <c r="I448" s="329">
        <f t="shared" si="14"/>
        <v>0</v>
      </c>
      <c r="J448" s="329">
        <f t="shared" si="13"/>
        <v>0</v>
      </c>
      <c r="K448" s="321">
        <v>0.3</v>
      </c>
    </row>
    <row r="449" s="200" customFormat="1" ht="18" hidden="1" customHeight="1" spans="1:11">
      <c r="A449" s="328">
        <f>SUBTOTAL(3,$B$7:B449)</f>
        <v>7</v>
      </c>
      <c r="B449" s="337" t="s">
        <v>2165</v>
      </c>
      <c r="C449" s="337" t="s">
        <v>575</v>
      </c>
      <c r="D449" s="393" t="s">
        <v>2962</v>
      </c>
      <c r="E449" s="334">
        <f>E448</f>
        <v>0</v>
      </c>
      <c r="F449" s="394" t="s">
        <v>2986</v>
      </c>
      <c r="G449" s="334">
        <v>2</v>
      </c>
      <c r="H449" s="334">
        <v>0</v>
      </c>
      <c r="I449" s="329">
        <f t="shared" si="14"/>
        <v>0</v>
      </c>
      <c r="J449" s="329">
        <f t="shared" si="13"/>
        <v>0</v>
      </c>
      <c r="K449" s="321">
        <v>0.3</v>
      </c>
    </row>
    <row r="450" s="200" customFormat="1" ht="18" hidden="1" customHeight="1" spans="1:11">
      <c r="A450" s="328">
        <f>SUBTOTAL(3,$B$7:B450)</f>
        <v>7</v>
      </c>
      <c r="B450" s="337" t="s">
        <v>2166</v>
      </c>
      <c r="C450" s="337" t="s">
        <v>577</v>
      </c>
      <c r="D450" s="393" t="s">
        <v>2962</v>
      </c>
      <c r="E450" s="334">
        <f>'表三 甲'!E1074</f>
        <v>0</v>
      </c>
      <c r="F450" s="394" t="s">
        <v>2990</v>
      </c>
      <c r="G450" s="334">
        <v>1</v>
      </c>
      <c r="H450" s="334">
        <v>0</v>
      </c>
      <c r="I450" s="329">
        <f t="shared" si="14"/>
        <v>0</v>
      </c>
      <c r="J450" s="329">
        <f t="shared" si="13"/>
        <v>0</v>
      </c>
      <c r="K450" s="321">
        <v>0.3</v>
      </c>
    </row>
    <row r="451" s="200" customFormat="1" ht="18" hidden="1" customHeight="1" spans="1:11">
      <c r="A451" s="328">
        <f>SUBTOTAL(3,$B$7:B451)</f>
        <v>7</v>
      </c>
      <c r="B451" s="337" t="s">
        <v>2166</v>
      </c>
      <c r="C451" s="337" t="s">
        <v>577</v>
      </c>
      <c r="D451" s="393" t="s">
        <v>2962</v>
      </c>
      <c r="E451" s="334">
        <f>E450</f>
        <v>0</v>
      </c>
      <c r="F451" s="394" t="s">
        <v>2986</v>
      </c>
      <c r="G451" s="334">
        <v>3</v>
      </c>
      <c r="H451" s="334">
        <v>0</v>
      </c>
      <c r="I451" s="329">
        <f t="shared" si="14"/>
        <v>0</v>
      </c>
      <c r="J451" s="329">
        <f t="shared" si="13"/>
        <v>0</v>
      </c>
      <c r="K451" s="321">
        <v>0.3</v>
      </c>
    </row>
    <row r="452" s="200" customFormat="1" ht="18" hidden="1" customHeight="1" spans="1:11">
      <c r="A452" s="328">
        <f>SUBTOTAL(3,$B$7:B452)</f>
        <v>7</v>
      </c>
      <c r="B452" s="337" t="s">
        <v>2166</v>
      </c>
      <c r="C452" s="337" t="s">
        <v>577</v>
      </c>
      <c r="D452" s="393" t="s">
        <v>2962</v>
      </c>
      <c r="E452" s="334">
        <f>E450</f>
        <v>0</v>
      </c>
      <c r="F452" s="394" t="s">
        <v>2994</v>
      </c>
      <c r="G452" s="334">
        <v>1</v>
      </c>
      <c r="H452" s="334">
        <v>0</v>
      </c>
      <c r="I452" s="329">
        <f t="shared" si="14"/>
        <v>0</v>
      </c>
      <c r="J452" s="329">
        <f t="shared" si="13"/>
        <v>0</v>
      </c>
      <c r="K452" s="321">
        <v>0.3</v>
      </c>
    </row>
    <row r="453" s="200" customFormat="1" ht="18" hidden="1" customHeight="1" spans="1:11">
      <c r="A453" s="328">
        <f>SUBTOTAL(3,$B$7:B453)</f>
        <v>7</v>
      </c>
      <c r="B453" s="337" t="s">
        <v>2167</v>
      </c>
      <c r="C453" s="337" t="s">
        <v>579</v>
      </c>
      <c r="D453" s="393" t="s">
        <v>2962</v>
      </c>
      <c r="E453" s="334">
        <f>'表三 甲'!E1075</f>
        <v>0</v>
      </c>
      <c r="F453" s="394" t="s">
        <v>2986</v>
      </c>
      <c r="G453" s="334">
        <v>3</v>
      </c>
      <c r="H453" s="334">
        <v>0</v>
      </c>
      <c r="I453" s="329">
        <f t="shared" si="14"/>
        <v>0</v>
      </c>
      <c r="J453" s="329">
        <f t="shared" si="13"/>
        <v>0</v>
      </c>
      <c r="K453" s="321">
        <v>0.3</v>
      </c>
    </row>
    <row r="454" s="200" customFormat="1" ht="18" hidden="1" customHeight="1" spans="1:11">
      <c r="A454" s="328">
        <f>SUBTOTAL(3,$B$7:B454)</f>
        <v>7</v>
      </c>
      <c r="B454" s="337" t="s">
        <v>2167</v>
      </c>
      <c r="C454" s="337" t="s">
        <v>579</v>
      </c>
      <c r="D454" s="393" t="s">
        <v>2962</v>
      </c>
      <c r="E454" s="334">
        <f>E453</f>
        <v>0</v>
      </c>
      <c r="F454" s="394" t="s">
        <v>2994</v>
      </c>
      <c r="G454" s="334">
        <v>1</v>
      </c>
      <c r="H454" s="334">
        <v>0</v>
      </c>
      <c r="I454" s="329">
        <f t="shared" si="14"/>
        <v>0</v>
      </c>
      <c r="J454" s="329">
        <f t="shared" si="13"/>
        <v>0</v>
      </c>
      <c r="K454" s="321">
        <v>0.3</v>
      </c>
    </row>
    <row r="455" s="200" customFormat="1" ht="18" hidden="1" customHeight="1" spans="1:11">
      <c r="A455" s="328">
        <f>SUBTOTAL(3,$B$7:B455)</f>
        <v>7</v>
      </c>
      <c r="B455" s="337" t="s">
        <v>2167</v>
      </c>
      <c r="C455" s="337" t="s">
        <v>579</v>
      </c>
      <c r="D455" s="393" t="s">
        <v>2962</v>
      </c>
      <c r="E455" s="334">
        <f>E453</f>
        <v>0</v>
      </c>
      <c r="F455" s="394" t="s">
        <v>2995</v>
      </c>
      <c r="G455" s="334">
        <v>1</v>
      </c>
      <c r="H455" s="334">
        <v>0</v>
      </c>
      <c r="I455" s="329">
        <f t="shared" si="14"/>
        <v>0</v>
      </c>
      <c r="J455" s="329">
        <f t="shared" si="13"/>
        <v>0</v>
      </c>
      <c r="K455" s="321">
        <v>0.3</v>
      </c>
    </row>
    <row r="456" s="200" customFormat="1" ht="18" hidden="1" customHeight="1" spans="1:11">
      <c r="A456" s="328">
        <f>SUBTOTAL(3,$B$7:B456)</f>
        <v>7</v>
      </c>
      <c r="B456" s="337" t="s">
        <v>2168</v>
      </c>
      <c r="C456" s="337" t="s">
        <v>581</v>
      </c>
      <c r="D456" s="393" t="s">
        <v>2962</v>
      </c>
      <c r="E456" s="334">
        <f>'表三 甲'!E1076</f>
        <v>0</v>
      </c>
      <c r="F456" s="394" t="s">
        <v>2986</v>
      </c>
      <c r="G456" s="334">
        <v>6</v>
      </c>
      <c r="H456" s="334">
        <v>0</v>
      </c>
      <c r="I456" s="329">
        <f t="shared" si="14"/>
        <v>0</v>
      </c>
      <c r="J456" s="329">
        <f t="shared" ref="J456:J519" si="15">H456*I456</f>
        <v>0</v>
      </c>
      <c r="K456" s="321">
        <v>0.3</v>
      </c>
    </row>
    <row r="457" s="200" customFormat="1" ht="18" hidden="1" customHeight="1" spans="1:11">
      <c r="A457" s="328">
        <f>SUBTOTAL(3,$B$7:B457)</f>
        <v>7</v>
      </c>
      <c r="B457" s="337" t="s">
        <v>2168</v>
      </c>
      <c r="C457" s="337" t="s">
        <v>581</v>
      </c>
      <c r="D457" s="393" t="s">
        <v>2962</v>
      </c>
      <c r="E457" s="334">
        <f>E456</f>
        <v>0</v>
      </c>
      <c r="F457" s="394" t="s">
        <v>2995</v>
      </c>
      <c r="G457" s="334">
        <v>3</v>
      </c>
      <c r="H457" s="334">
        <v>0</v>
      </c>
      <c r="I457" s="329">
        <f t="shared" si="14"/>
        <v>0</v>
      </c>
      <c r="J457" s="329">
        <f t="shared" si="15"/>
        <v>0</v>
      </c>
      <c r="K457" s="321">
        <v>0.3</v>
      </c>
    </row>
    <row r="458" s="200" customFormat="1" ht="18" hidden="1" customHeight="1" spans="1:11">
      <c r="A458" s="328">
        <f>SUBTOTAL(3,$B$7:B458)</f>
        <v>7</v>
      </c>
      <c r="B458" s="337" t="s">
        <v>2169</v>
      </c>
      <c r="C458" s="337" t="s">
        <v>583</v>
      </c>
      <c r="D458" s="393" t="s">
        <v>2962</v>
      </c>
      <c r="E458" s="334">
        <f>'表三 甲'!E1077</f>
        <v>0</v>
      </c>
      <c r="F458" s="394" t="s">
        <v>2995</v>
      </c>
      <c r="G458" s="334">
        <v>5</v>
      </c>
      <c r="H458" s="334">
        <v>0</v>
      </c>
      <c r="I458" s="329">
        <f t="shared" si="14"/>
        <v>0</v>
      </c>
      <c r="J458" s="329">
        <f t="shared" si="15"/>
        <v>0</v>
      </c>
      <c r="K458" s="321">
        <v>0.3</v>
      </c>
    </row>
    <row r="459" s="200" customFormat="1" ht="18" hidden="1" customHeight="1" spans="1:11">
      <c r="A459" s="328">
        <f>SUBTOTAL(3,$B$7:B459)</f>
        <v>7</v>
      </c>
      <c r="B459" s="337" t="s">
        <v>2169</v>
      </c>
      <c r="C459" s="337" t="s">
        <v>583</v>
      </c>
      <c r="D459" s="393" t="s">
        <v>2962</v>
      </c>
      <c r="E459" s="334">
        <f>E458</f>
        <v>0</v>
      </c>
      <c r="F459" s="394" t="s">
        <v>2986</v>
      </c>
      <c r="G459" s="334">
        <v>10</v>
      </c>
      <c r="H459" s="334">
        <v>0</v>
      </c>
      <c r="I459" s="329">
        <f t="shared" si="14"/>
        <v>0</v>
      </c>
      <c r="J459" s="329">
        <f t="shared" si="15"/>
        <v>0</v>
      </c>
      <c r="K459" s="321">
        <v>0.3</v>
      </c>
    </row>
    <row r="460" s="200" customFormat="1" ht="18" hidden="1" customHeight="1" spans="1:11">
      <c r="A460" s="328">
        <f>SUBTOTAL(3,$B$7:B460)</f>
        <v>7</v>
      </c>
      <c r="B460" s="337" t="s">
        <v>2170</v>
      </c>
      <c r="C460" s="337" t="s">
        <v>585</v>
      </c>
      <c r="D460" s="393" t="s">
        <v>2962</v>
      </c>
      <c r="E460" s="334">
        <f>'表三 甲'!E1078</f>
        <v>0</v>
      </c>
      <c r="F460" s="394" t="s">
        <v>2996</v>
      </c>
      <c r="G460" s="334">
        <v>0.05</v>
      </c>
      <c r="H460" s="334">
        <v>0</v>
      </c>
      <c r="I460" s="329">
        <f t="shared" si="14"/>
        <v>0</v>
      </c>
      <c r="J460" s="329">
        <f t="shared" si="15"/>
        <v>0</v>
      </c>
      <c r="K460" s="321">
        <v>0.3</v>
      </c>
    </row>
    <row r="461" s="200" customFormat="1" ht="18" hidden="1" customHeight="1" spans="1:11">
      <c r="A461" s="328">
        <f>SUBTOTAL(3,$B$7:B461)</f>
        <v>7</v>
      </c>
      <c r="B461" s="337" t="s">
        <v>2170</v>
      </c>
      <c r="C461" s="337" t="s">
        <v>585</v>
      </c>
      <c r="D461" s="393" t="s">
        <v>2962</v>
      </c>
      <c r="E461" s="334">
        <f>E460</f>
        <v>0</v>
      </c>
      <c r="F461" s="394" t="s">
        <v>2997</v>
      </c>
      <c r="G461" s="334">
        <v>0.05</v>
      </c>
      <c r="H461" s="334">
        <v>0</v>
      </c>
      <c r="I461" s="329">
        <f t="shared" si="14"/>
        <v>0</v>
      </c>
      <c r="J461" s="329">
        <f t="shared" si="15"/>
        <v>0</v>
      </c>
      <c r="K461" s="321">
        <v>0.3</v>
      </c>
    </row>
    <row r="462" s="200" customFormat="1" ht="18" hidden="1" customHeight="1" spans="1:11">
      <c r="A462" s="328">
        <f>SUBTOTAL(3,$B$7:B462)</f>
        <v>7</v>
      </c>
      <c r="B462" s="337" t="s">
        <v>2171</v>
      </c>
      <c r="C462" s="337" t="s">
        <v>587</v>
      </c>
      <c r="D462" s="393" t="s">
        <v>2962</v>
      </c>
      <c r="E462" s="334">
        <f>'表三 甲'!E1079</f>
        <v>0</v>
      </c>
      <c r="F462" s="394" t="s">
        <v>2995</v>
      </c>
      <c r="G462" s="334">
        <v>0.05</v>
      </c>
      <c r="H462" s="334">
        <v>0</v>
      </c>
      <c r="I462" s="329">
        <f t="shared" si="14"/>
        <v>0</v>
      </c>
      <c r="J462" s="329">
        <f t="shared" si="15"/>
        <v>0</v>
      </c>
      <c r="K462" s="321">
        <v>0.3</v>
      </c>
    </row>
    <row r="463" s="200" customFormat="1" ht="18" hidden="1" customHeight="1" spans="1:11">
      <c r="A463" s="328">
        <f>SUBTOTAL(3,$B$7:B463)</f>
        <v>7</v>
      </c>
      <c r="B463" s="337" t="s">
        <v>2171</v>
      </c>
      <c r="C463" s="337" t="s">
        <v>587</v>
      </c>
      <c r="D463" s="393" t="s">
        <v>2962</v>
      </c>
      <c r="E463" s="334">
        <f>E462</f>
        <v>0</v>
      </c>
      <c r="F463" s="394" t="s">
        <v>2997</v>
      </c>
      <c r="G463" s="334">
        <v>0.05</v>
      </c>
      <c r="H463" s="334">
        <v>0</v>
      </c>
      <c r="I463" s="329">
        <f t="shared" si="14"/>
        <v>0</v>
      </c>
      <c r="J463" s="329">
        <f t="shared" si="15"/>
        <v>0</v>
      </c>
      <c r="K463" s="321">
        <v>0.3</v>
      </c>
    </row>
    <row r="464" s="200" customFormat="1" ht="18" hidden="1" customHeight="1" spans="1:11">
      <c r="A464" s="328">
        <f>SUBTOTAL(3,$B$7:B464)</f>
        <v>7</v>
      </c>
      <c r="B464" s="337" t="s">
        <v>2172</v>
      </c>
      <c r="C464" s="337" t="s">
        <v>589</v>
      </c>
      <c r="D464" s="393" t="s">
        <v>2962</v>
      </c>
      <c r="E464" s="334">
        <f>'表三 甲'!E1080</f>
        <v>0</v>
      </c>
      <c r="F464" s="394" t="s">
        <v>2996</v>
      </c>
      <c r="G464" s="334">
        <v>0.2</v>
      </c>
      <c r="H464" s="334">
        <v>0</v>
      </c>
      <c r="I464" s="329">
        <f t="shared" si="14"/>
        <v>0</v>
      </c>
      <c r="J464" s="329">
        <f t="shared" si="15"/>
        <v>0</v>
      </c>
      <c r="K464" s="321">
        <v>0.3</v>
      </c>
    </row>
    <row r="465" s="194" customFormat="1" ht="18" hidden="1" customHeight="1" spans="1:11">
      <c r="A465" s="384">
        <f>SUBTOTAL(3,$B$7:B465)</f>
        <v>7</v>
      </c>
      <c r="B465" s="356" t="s">
        <v>2188</v>
      </c>
      <c r="C465" s="356" t="s">
        <v>2998</v>
      </c>
      <c r="D465" s="395" t="s">
        <v>2962</v>
      </c>
      <c r="E465" s="396">
        <f>'表三 甲'!E1096</f>
        <v>0</v>
      </c>
      <c r="F465" s="397" t="s">
        <v>2972</v>
      </c>
      <c r="G465" s="396">
        <v>0.04</v>
      </c>
      <c r="H465" s="396">
        <v>516</v>
      </c>
      <c r="I465" s="384">
        <f t="shared" si="14"/>
        <v>0</v>
      </c>
      <c r="J465" s="384">
        <f t="shared" si="15"/>
        <v>0</v>
      </c>
      <c r="K465" s="322">
        <v>0.7</v>
      </c>
    </row>
    <row r="466" s="200" customFormat="1" ht="18" hidden="1" customHeight="1" spans="1:11">
      <c r="A466" s="328">
        <f>SUBTOTAL(3,$B$7:B466)</f>
        <v>7</v>
      </c>
      <c r="B466" s="337" t="s">
        <v>2189</v>
      </c>
      <c r="C466" s="337" t="s">
        <v>625</v>
      </c>
      <c r="D466" s="393" t="s">
        <v>2962</v>
      </c>
      <c r="E466" s="334">
        <f>'表三 甲'!E1097</f>
        <v>0</v>
      </c>
      <c r="F466" s="394" t="s">
        <v>2972</v>
      </c>
      <c r="G466" s="334">
        <v>0.04</v>
      </c>
      <c r="H466" s="334">
        <v>516</v>
      </c>
      <c r="I466" s="329">
        <f t="shared" si="14"/>
        <v>0</v>
      </c>
      <c r="J466" s="329">
        <f t="shared" si="15"/>
        <v>0</v>
      </c>
      <c r="K466" s="321">
        <v>0.3</v>
      </c>
    </row>
    <row r="467" s="200" customFormat="1" ht="18" hidden="1" customHeight="1" spans="1:11">
      <c r="A467" s="328">
        <f>SUBTOTAL(3,$B$7:B467)</f>
        <v>7</v>
      </c>
      <c r="B467" s="337" t="s">
        <v>2190</v>
      </c>
      <c r="C467" s="337" t="s">
        <v>627</v>
      </c>
      <c r="D467" s="393" t="s">
        <v>2962</v>
      </c>
      <c r="E467" s="334">
        <f>'表三 甲'!E1098</f>
        <v>0</v>
      </c>
      <c r="F467" s="394" t="s">
        <v>2972</v>
      </c>
      <c r="G467" s="334">
        <v>0.04</v>
      </c>
      <c r="H467" s="334">
        <v>516</v>
      </c>
      <c r="I467" s="329">
        <f t="shared" si="14"/>
        <v>0</v>
      </c>
      <c r="J467" s="329">
        <f t="shared" si="15"/>
        <v>0</v>
      </c>
      <c r="K467" s="321">
        <v>0.3</v>
      </c>
    </row>
    <row r="468" s="194" customFormat="1" ht="18" hidden="1" customHeight="1" spans="1:11">
      <c r="A468" s="384">
        <f>SUBTOTAL(3,$B$7:B468)</f>
        <v>7</v>
      </c>
      <c r="B468" s="356" t="s">
        <v>2191</v>
      </c>
      <c r="C468" s="356" t="s">
        <v>2999</v>
      </c>
      <c r="D468" s="395" t="s">
        <v>2962</v>
      </c>
      <c r="E468" s="396">
        <f>'表三 甲'!E1099</f>
        <v>0</v>
      </c>
      <c r="F468" s="397" t="s">
        <v>2972</v>
      </c>
      <c r="G468" s="396">
        <v>0.04</v>
      </c>
      <c r="H468" s="396">
        <v>516</v>
      </c>
      <c r="I468" s="384">
        <f t="shared" si="14"/>
        <v>0</v>
      </c>
      <c r="J468" s="384">
        <f t="shared" si="15"/>
        <v>0</v>
      </c>
      <c r="K468" s="322">
        <v>0.7</v>
      </c>
    </row>
    <row r="469" s="200" customFormat="1" ht="18" hidden="1" customHeight="1" spans="1:11">
      <c r="A469" s="328">
        <f>SUBTOTAL(3,$B$7:B469)</f>
        <v>7</v>
      </c>
      <c r="B469" s="337" t="s">
        <v>2192</v>
      </c>
      <c r="C469" s="337" t="s">
        <v>631</v>
      </c>
      <c r="D469" s="393" t="s">
        <v>2962</v>
      </c>
      <c r="E469" s="334">
        <f>'表三 甲'!E1100</f>
        <v>0</v>
      </c>
      <c r="F469" s="394" t="s">
        <v>2972</v>
      </c>
      <c r="G469" s="334">
        <v>0.04</v>
      </c>
      <c r="H469" s="334">
        <v>516</v>
      </c>
      <c r="I469" s="329">
        <f t="shared" si="14"/>
        <v>0</v>
      </c>
      <c r="J469" s="329">
        <f t="shared" si="15"/>
        <v>0</v>
      </c>
      <c r="K469" s="321">
        <v>0.3</v>
      </c>
    </row>
    <row r="470" s="200" customFormat="1" ht="18" hidden="1" customHeight="1" spans="1:11">
      <c r="A470" s="328">
        <f>SUBTOTAL(3,$B$7:B470)</f>
        <v>7</v>
      </c>
      <c r="B470" s="337" t="s">
        <v>2193</v>
      </c>
      <c r="C470" s="337" t="s">
        <v>633</v>
      </c>
      <c r="D470" s="393" t="s">
        <v>2962</v>
      </c>
      <c r="E470" s="334">
        <f>'表三 甲'!E1101</f>
        <v>0</v>
      </c>
      <c r="F470" s="394" t="s">
        <v>2972</v>
      </c>
      <c r="G470" s="334">
        <v>0.04</v>
      </c>
      <c r="H470" s="334">
        <v>516</v>
      </c>
      <c r="I470" s="329">
        <f t="shared" si="14"/>
        <v>0</v>
      </c>
      <c r="J470" s="329">
        <f t="shared" si="15"/>
        <v>0</v>
      </c>
      <c r="K470" s="321">
        <v>0.3</v>
      </c>
    </row>
    <row r="471" s="200" customFormat="1" ht="18" hidden="1" customHeight="1" spans="1:11">
      <c r="A471" s="328">
        <f>SUBTOTAL(3,$B$7:B471)</f>
        <v>7</v>
      </c>
      <c r="B471" s="337" t="s">
        <v>2194</v>
      </c>
      <c r="C471" s="337" t="s">
        <v>635</v>
      </c>
      <c r="D471" s="393" t="s">
        <v>2962</v>
      </c>
      <c r="E471" s="334">
        <f>'表三 甲'!E1102</f>
        <v>0</v>
      </c>
      <c r="F471" s="394" t="s">
        <v>2972</v>
      </c>
      <c r="G471" s="334">
        <v>0.06</v>
      </c>
      <c r="H471" s="334">
        <v>516</v>
      </c>
      <c r="I471" s="329">
        <f t="shared" si="14"/>
        <v>0</v>
      </c>
      <c r="J471" s="329">
        <f t="shared" si="15"/>
        <v>0</v>
      </c>
      <c r="K471" s="321">
        <v>0.3</v>
      </c>
    </row>
    <row r="472" s="200" customFormat="1" ht="18" hidden="1" customHeight="1" spans="1:11">
      <c r="A472" s="328">
        <f>SUBTOTAL(3,$B$7:B472)</f>
        <v>7</v>
      </c>
      <c r="B472" s="337" t="s">
        <v>2195</v>
      </c>
      <c r="C472" s="337" t="s">
        <v>637</v>
      </c>
      <c r="D472" s="393" t="s">
        <v>2962</v>
      </c>
      <c r="E472" s="334">
        <f>'表三 甲'!E1103</f>
        <v>0</v>
      </c>
      <c r="F472" s="394" t="s">
        <v>2972</v>
      </c>
      <c r="G472" s="334">
        <v>0.06</v>
      </c>
      <c r="H472" s="334">
        <v>516</v>
      </c>
      <c r="I472" s="329">
        <f t="shared" si="14"/>
        <v>0</v>
      </c>
      <c r="J472" s="329">
        <f t="shared" si="15"/>
        <v>0</v>
      </c>
      <c r="K472" s="321">
        <v>0.3</v>
      </c>
    </row>
    <row r="473" s="200" customFormat="1" ht="18" hidden="1" customHeight="1" spans="1:11">
      <c r="A473" s="328">
        <f>SUBTOTAL(3,$B$7:B473)</f>
        <v>7</v>
      </c>
      <c r="B473" s="337" t="s">
        <v>2196</v>
      </c>
      <c r="C473" s="337" t="s">
        <v>639</v>
      </c>
      <c r="D473" s="393" t="s">
        <v>2962</v>
      </c>
      <c r="E473" s="334">
        <f>'表三 甲'!E1104</f>
        <v>0</v>
      </c>
      <c r="F473" s="394" t="s">
        <v>2972</v>
      </c>
      <c r="G473" s="334">
        <v>0.06</v>
      </c>
      <c r="H473" s="334">
        <v>516</v>
      </c>
      <c r="I473" s="329">
        <f t="shared" si="14"/>
        <v>0</v>
      </c>
      <c r="J473" s="329">
        <f t="shared" si="15"/>
        <v>0</v>
      </c>
      <c r="K473" s="321">
        <v>0.3</v>
      </c>
    </row>
    <row r="474" s="200" customFormat="1" ht="18" hidden="1" customHeight="1" spans="1:11">
      <c r="A474" s="328">
        <f>SUBTOTAL(3,$B$7:B474)</f>
        <v>7</v>
      </c>
      <c r="B474" s="337" t="s">
        <v>2197</v>
      </c>
      <c r="C474" s="337" t="s">
        <v>641</v>
      </c>
      <c r="D474" s="393" t="s">
        <v>2962</v>
      </c>
      <c r="E474" s="334">
        <f>'表三 甲'!E1105</f>
        <v>0</v>
      </c>
      <c r="F474" s="394" t="s">
        <v>2972</v>
      </c>
      <c r="G474" s="334">
        <v>0.12</v>
      </c>
      <c r="H474" s="334">
        <v>516</v>
      </c>
      <c r="I474" s="329">
        <f t="shared" si="14"/>
        <v>0</v>
      </c>
      <c r="J474" s="329">
        <f t="shared" si="15"/>
        <v>0</v>
      </c>
      <c r="K474" s="321">
        <v>0.3</v>
      </c>
    </row>
    <row r="475" s="200" customFormat="1" ht="18" hidden="1" customHeight="1" spans="1:11">
      <c r="A475" s="328">
        <f>SUBTOTAL(3,$B$7:B475)</f>
        <v>7</v>
      </c>
      <c r="B475" s="337" t="s">
        <v>2198</v>
      </c>
      <c r="C475" s="337" t="s">
        <v>644</v>
      </c>
      <c r="D475" s="393" t="s">
        <v>2962</v>
      </c>
      <c r="E475" s="334">
        <f>'表三 甲'!E1106</f>
        <v>0</v>
      </c>
      <c r="F475" s="394" t="s">
        <v>2972</v>
      </c>
      <c r="G475" s="334">
        <v>0.12</v>
      </c>
      <c r="H475" s="334">
        <v>516</v>
      </c>
      <c r="I475" s="329">
        <f t="shared" si="14"/>
        <v>0</v>
      </c>
      <c r="J475" s="329">
        <f t="shared" si="15"/>
        <v>0</v>
      </c>
      <c r="K475" s="321">
        <v>0.3</v>
      </c>
    </row>
    <row r="476" s="200" customFormat="1" ht="18" hidden="1" customHeight="1" spans="1:11">
      <c r="A476" s="328">
        <f>SUBTOTAL(3,$B$7:B476)</f>
        <v>7</v>
      </c>
      <c r="B476" s="337" t="s">
        <v>2199</v>
      </c>
      <c r="C476" s="337" t="s">
        <v>646</v>
      </c>
      <c r="D476" s="393" t="s">
        <v>2962</v>
      </c>
      <c r="E476" s="334">
        <f>'表三 甲'!E1107</f>
        <v>0</v>
      </c>
      <c r="F476" s="394" t="s">
        <v>2972</v>
      </c>
      <c r="G476" s="334">
        <v>0.12</v>
      </c>
      <c r="H476" s="334">
        <v>516</v>
      </c>
      <c r="I476" s="329">
        <f t="shared" si="14"/>
        <v>0</v>
      </c>
      <c r="J476" s="329">
        <f t="shared" si="15"/>
        <v>0</v>
      </c>
      <c r="K476" s="321">
        <v>0.3</v>
      </c>
    </row>
    <row r="477" s="200" customFormat="1" ht="18" hidden="1" customHeight="1" spans="1:11">
      <c r="A477" s="328">
        <f>SUBTOTAL(3,$B$7:B477)</f>
        <v>7</v>
      </c>
      <c r="B477" s="337" t="s">
        <v>2235</v>
      </c>
      <c r="C477" s="337" t="s">
        <v>718</v>
      </c>
      <c r="D477" s="393" t="s">
        <v>2962</v>
      </c>
      <c r="E477" s="334">
        <f>'表三 甲'!E1143</f>
        <v>0</v>
      </c>
      <c r="F477" s="394" t="s">
        <v>3000</v>
      </c>
      <c r="G477" s="334">
        <v>0.05</v>
      </c>
      <c r="H477" s="334">
        <v>516</v>
      </c>
      <c r="I477" s="329">
        <f t="shared" ref="I477:I540" si="16">E477*G477*K477</f>
        <v>0</v>
      </c>
      <c r="J477" s="329">
        <f t="shared" si="15"/>
        <v>0</v>
      </c>
      <c r="K477" s="321">
        <v>0.3</v>
      </c>
    </row>
    <row r="478" s="200" customFormat="1" ht="18" hidden="1" customHeight="1" spans="1:11">
      <c r="A478" s="328">
        <f>SUBTOTAL(3,$B$7:B478)</f>
        <v>7</v>
      </c>
      <c r="B478" s="337" t="s">
        <v>2236</v>
      </c>
      <c r="C478" s="337" t="s">
        <v>720</v>
      </c>
      <c r="D478" s="393" t="s">
        <v>2962</v>
      </c>
      <c r="E478" s="334">
        <f>'表三 甲'!E1144</f>
        <v>0</v>
      </c>
      <c r="F478" s="394" t="s">
        <v>3000</v>
      </c>
      <c r="G478" s="334">
        <v>0.05</v>
      </c>
      <c r="H478" s="334">
        <v>516</v>
      </c>
      <c r="I478" s="329">
        <f t="shared" si="16"/>
        <v>0</v>
      </c>
      <c r="J478" s="329">
        <f t="shared" si="15"/>
        <v>0</v>
      </c>
      <c r="K478" s="321">
        <v>0.3</v>
      </c>
    </row>
    <row r="479" s="200" customFormat="1" ht="18" hidden="1" customHeight="1" spans="1:11">
      <c r="A479" s="328">
        <f>SUBTOTAL(3,$B$7:B479)</f>
        <v>7</v>
      </c>
      <c r="B479" s="337" t="s">
        <v>2237</v>
      </c>
      <c r="C479" s="337" t="s">
        <v>722</v>
      </c>
      <c r="D479" s="393" t="s">
        <v>2962</v>
      </c>
      <c r="E479" s="334">
        <f>'表三 甲'!E1145</f>
        <v>0</v>
      </c>
      <c r="F479" s="394" t="s">
        <v>3000</v>
      </c>
      <c r="G479" s="334">
        <v>0.05</v>
      </c>
      <c r="H479" s="334">
        <v>516</v>
      </c>
      <c r="I479" s="329">
        <f t="shared" si="16"/>
        <v>0</v>
      </c>
      <c r="J479" s="329">
        <f t="shared" si="15"/>
        <v>0</v>
      </c>
      <c r="K479" s="321">
        <v>0.3</v>
      </c>
    </row>
    <row r="480" s="200" customFormat="1" ht="18" hidden="1" customHeight="1" spans="1:11">
      <c r="A480" s="328">
        <f>SUBTOTAL(3,$B$7:B480)</f>
        <v>7</v>
      </c>
      <c r="B480" s="337" t="s">
        <v>2390</v>
      </c>
      <c r="C480" s="337" t="s">
        <v>1030</v>
      </c>
      <c r="D480" s="393" t="s">
        <v>2962</v>
      </c>
      <c r="E480" s="334">
        <f>'表三 甲'!E1298</f>
        <v>0</v>
      </c>
      <c r="F480" s="394" t="s">
        <v>3001</v>
      </c>
      <c r="G480" s="334">
        <v>0.3</v>
      </c>
      <c r="H480" s="334">
        <v>137</v>
      </c>
      <c r="I480" s="329">
        <f t="shared" si="16"/>
        <v>0</v>
      </c>
      <c r="J480" s="329">
        <f t="shared" si="15"/>
        <v>0</v>
      </c>
      <c r="K480" s="321">
        <v>0.7</v>
      </c>
    </row>
    <row r="481" s="200" customFormat="1" ht="18" hidden="1" customHeight="1" spans="1:11">
      <c r="A481" s="328">
        <f>SUBTOTAL(3,$B$7:B481)</f>
        <v>7</v>
      </c>
      <c r="B481" s="337" t="s">
        <v>2391</v>
      </c>
      <c r="C481" s="337" t="s">
        <v>1032</v>
      </c>
      <c r="D481" s="393" t="s">
        <v>2962</v>
      </c>
      <c r="E481" s="334">
        <f>'表三 甲'!E1299</f>
        <v>0</v>
      </c>
      <c r="F481" s="394" t="s">
        <v>3001</v>
      </c>
      <c r="G481" s="334">
        <v>0.3</v>
      </c>
      <c r="H481" s="334">
        <v>137</v>
      </c>
      <c r="I481" s="329">
        <f t="shared" si="16"/>
        <v>0</v>
      </c>
      <c r="J481" s="329">
        <f t="shared" si="15"/>
        <v>0</v>
      </c>
      <c r="K481" s="321">
        <v>0.7</v>
      </c>
    </row>
    <row r="482" s="200" customFormat="1" ht="18" hidden="1" customHeight="1" spans="1:11">
      <c r="A482" s="328">
        <f>SUBTOTAL(3,$B$7:B482)</f>
        <v>7</v>
      </c>
      <c r="B482" s="337" t="s">
        <v>2392</v>
      </c>
      <c r="C482" s="337" t="s">
        <v>1034</v>
      </c>
      <c r="D482" s="393" t="s">
        <v>2962</v>
      </c>
      <c r="E482" s="334">
        <f>'表三 甲'!E1300</f>
        <v>0</v>
      </c>
      <c r="F482" s="394" t="s">
        <v>3001</v>
      </c>
      <c r="G482" s="334">
        <v>0.3</v>
      </c>
      <c r="H482" s="334">
        <v>137</v>
      </c>
      <c r="I482" s="329">
        <f t="shared" si="16"/>
        <v>0</v>
      </c>
      <c r="J482" s="329">
        <f t="shared" si="15"/>
        <v>0</v>
      </c>
      <c r="K482" s="321">
        <v>0.7</v>
      </c>
    </row>
    <row r="483" s="200" customFormat="1" ht="18" hidden="1" customHeight="1" spans="1:11">
      <c r="A483" s="328">
        <f>SUBTOTAL(3,$B$7:B483)</f>
        <v>7</v>
      </c>
      <c r="B483" s="337" t="s">
        <v>2393</v>
      </c>
      <c r="C483" s="337" t="s">
        <v>1036</v>
      </c>
      <c r="D483" s="393" t="s">
        <v>2962</v>
      </c>
      <c r="E483" s="334">
        <f>'表三 甲'!E1301</f>
        <v>0</v>
      </c>
      <c r="F483" s="394" t="s">
        <v>3001</v>
      </c>
      <c r="G483" s="334">
        <v>0.3</v>
      </c>
      <c r="H483" s="334">
        <v>137</v>
      </c>
      <c r="I483" s="329">
        <f t="shared" si="16"/>
        <v>0</v>
      </c>
      <c r="J483" s="329">
        <f t="shared" si="15"/>
        <v>0</v>
      </c>
      <c r="K483" s="321">
        <v>0.7</v>
      </c>
    </row>
    <row r="484" s="200" customFormat="1" ht="18" hidden="1" customHeight="1" spans="1:11">
      <c r="A484" s="328">
        <f>SUBTOTAL(3,$B$7:B484)</f>
        <v>7</v>
      </c>
      <c r="B484" s="337" t="s">
        <v>2394</v>
      </c>
      <c r="C484" s="337" t="s">
        <v>1038</v>
      </c>
      <c r="D484" s="393" t="s">
        <v>2962</v>
      </c>
      <c r="E484" s="334">
        <f>'表三 甲'!E1302</f>
        <v>0</v>
      </c>
      <c r="F484" s="394" t="s">
        <v>3001</v>
      </c>
      <c r="G484" s="334">
        <v>0.3</v>
      </c>
      <c r="H484" s="334">
        <v>137</v>
      </c>
      <c r="I484" s="329">
        <f t="shared" si="16"/>
        <v>0</v>
      </c>
      <c r="J484" s="329">
        <f t="shared" si="15"/>
        <v>0</v>
      </c>
      <c r="K484" s="321">
        <v>0.7</v>
      </c>
    </row>
    <row r="485" s="200" customFormat="1" ht="18" hidden="1" customHeight="1" spans="1:11">
      <c r="A485" s="328">
        <f>SUBTOTAL(3,$B$7:B485)</f>
        <v>7</v>
      </c>
      <c r="B485" s="337" t="s">
        <v>2395</v>
      </c>
      <c r="C485" s="337" t="s">
        <v>1040</v>
      </c>
      <c r="D485" s="393" t="s">
        <v>2962</v>
      </c>
      <c r="E485" s="334">
        <f>'表三 甲'!E1303</f>
        <v>0</v>
      </c>
      <c r="F485" s="394" t="s">
        <v>3001</v>
      </c>
      <c r="G485" s="334">
        <v>0.35</v>
      </c>
      <c r="H485" s="334">
        <v>137</v>
      </c>
      <c r="I485" s="329">
        <f t="shared" si="16"/>
        <v>0</v>
      </c>
      <c r="J485" s="329">
        <f t="shared" si="15"/>
        <v>0</v>
      </c>
      <c r="K485" s="321">
        <v>0.7</v>
      </c>
    </row>
    <row r="486" s="200" customFormat="1" ht="18" hidden="1" customHeight="1" spans="1:11">
      <c r="A486" s="328">
        <f>SUBTOTAL(3,$B$7:B486)</f>
        <v>7</v>
      </c>
      <c r="B486" s="337" t="s">
        <v>2396</v>
      </c>
      <c r="C486" s="337" t="s">
        <v>1042</v>
      </c>
      <c r="D486" s="393" t="s">
        <v>2962</v>
      </c>
      <c r="E486" s="334">
        <f>'表三 甲'!E1304</f>
        <v>0</v>
      </c>
      <c r="F486" s="394" t="s">
        <v>3001</v>
      </c>
      <c r="G486" s="334">
        <v>0.35</v>
      </c>
      <c r="H486" s="334">
        <v>137</v>
      </c>
      <c r="I486" s="329">
        <f t="shared" si="16"/>
        <v>0</v>
      </c>
      <c r="J486" s="329">
        <f t="shared" si="15"/>
        <v>0</v>
      </c>
      <c r="K486" s="321">
        <v>0.7</v>
      </c>
    </row>
    <row r="487" s="200" customFormat="1" ht="18" hidden="1" customHeight="1" spans="1:11">
      <c r="A487" s="328">
        <f>SUBTOTAL(3,$B$7:B487)</f>
        <v>7</v>
      </c>
      <c r="B487" s="337" t="s">
        <v>2397</v>
      </c>
      <c r="C487" s="337" t="s">
        <v>1044</v>
      </c>
      <c r="D487" s="393" t="s">
        <v>2962</v>
      </c>
      <c r="E487" s="334">
        <f>'表三 甲'!E1305</f>
        <v>0</v>
      </c>
      <c r="F487" s="394" t="s">
        <v>3001</v>
      </c>
      <c r="G487" s="334">
        <v>0.35</v>
      </c>
      <c r="H487" s="334">
        <v>137</v>
      </c>
      <c r="I487" s="329">
        <f t="shared" si="16"/>
        <v>0</v>
      </c>
      <c r="J487" s="329">
        <f t="shared" si="15"/>
        <v>0</v>
      </c>
      <c r="K487" s="321">
        <v>0.7</v>
      </c>
    </row>
    <row r="488" s="200" customFormat="1" ht="18" hidden="1" customHeight="1" spans="1:11">
      <c r="A488" s="328">
        <f>SUBTOTAL(3,$B$7:B488)</f>
        <v>7</v>
      </c>
      <c r="B488" s="337" t="s">
        <v>2398</v>
      </c>
      <c r="C488" s="337" t="s">
        <v>1046</v>
      </c>
      <c r="D488" s="393" t="s">
        <v>2962</v>
      </c>
      <c r="E488" s="334">
        <f>'表三 甲'!E1306</f>
        <v>0</v>
      </c>
      <c r="F488" s="394" t="s">
        <v>3001</v>
      </c>
      <c r="G488" s="334">
        <v>0.35</v>
      </c>
      <c r="H488" s="334">
        <v>137</v>
      </c>
      <c r="I488" s="329">
        <f t="shared" si="16"/>
        <v>0</v>
      </c>
      <c r="J488" s="329">
        <f t="shared" si="15"/>
        <v>0</v>
      </c>
      <c r="K488" s="321">
        <v>0.7</v>
      </c>
    </row>
    <row r="489" s="200" customFormat="1" ht="18" hidden="1" customHeight="1" spans="1:11">
      <c r="A489" s="328">
        <f>SUBTOTAL(3,$B$7:B489)</f>
        <v>7</v>
      </c>
      <c r="B489" s="337" t="s">
        <v>2399</v>
      </c>
      <c r="C489" s="337" t="s">
        <v>1048</v>
      </c>
      <c r="D489" s="393" t="s">
        <v>2962</v>
      </c>
      <c r="E489" s="334">
        <f>'表三 甲'!E1307</f>
        <v>0</v>
      </c>
      <c r="F489" s="394" t="s">
        <v>3001</v>
      </c>
      <c r="G489" s="334">
        <v>0.35</v>
      </c>
      <c r="H489" s="334">
        <v>137</v>
      </c>
      <c r="I489" s="329">
        <f t="shared" si="16"/>
        <v>0</v>
      </c>
      <c r="J489" s="329">
        <f t="shared" si="15"/>
        <v>0</v>
      </c>
      <c r="K489" s="321">
        <v>0.7</v>
      </c>
    </row>
    <row r="490" s="200" customFormat="1" ht="18" hidden="1" customHeight="1" spans="1:11">
      <c r="A490" s="328">
        <f>SUBTOTAL(3,$B$7:B490)</f>
        <v>7</v>
      </c>
      <c r="B490" s="337" t="s">
        <v>2400</v>
      </c>
      <c r="C490" s="337" t="s">
        <v>1050</v>
      </c>
      <c r="D490" s="393" t="s">
        <v>2962</v>
      </c>
      <c r="E490" s="334">
        <f>'表三 甲'!E1308</f>
        <v>0</v>
      </c>
      <c r="F490" s="394" t="s">
        <v>3001</v>
      </c>
      <c r="G490" s="334">
        <v>0.42</v>
      </c>
      <c r="H490" s="334">
        <v>137</v>
      </c>
      <c r="I490" s="329">
        <f t="shared" si="16"/>
        <v>0</v>
      </c>
      <c r="J490" s="329">
        <f t="shared" si="15"/>
        <v>0</v>
      </c>
      <c r="K490" s="321">
        <v>0.7</v>
      </c>
    </row>
    <row r="491" s="200" customFormat="1" ht="18" hidden="1" customHeight="1" spans="1:11">
      <c r="A491" s="328">
        <f>SUBTOTAL(3,$B$7:B491)</f>
        <v>7</v>
      </c>
      <c r="B491" s="337" t="s">
        <v>2401</v>
      </c>
      <c r="C491" s="337" t="s">
        <v>1052</v>
      </c>
      <c r="D491" s="393" t="s">
        <v>2962</v>
      </c>
      <c r="E491" s="334">
        <f>'表三 甲'!E1309</f>
        <v>0</v>
      </c>
      <c r="F491" s="394" t="s">
        <v>3001</v>
      </c>
      <c r="G491" s="334">
        <v>0.42</v>
      </c>
      <c r="H491" s="334">
        <v>137</v>
      </c>
      <c r="I491" s="329">
        <f t="shared" si="16"/>
        <v>0</v>
      </c>
      <c r="J491" s="329">
        <f t="shared" si="15"/>
        <v>0</v>
      </c>
      <c r="K491" s="321">
        <v>0.7</v>
      </c>
    </row>
    <row r="492" s="200" customFormat="1" ht="18" hidden="1" customHeight="1" spans="1:11">
      <c r="A492" s="328">
        <f>SUBTOTAL(3,$B$7:B492)</f>
        <v>7</v>
      </c>
      <c r="B492" s="337" t="s">
        <v>2402</v>
      </c>
      <c r="C492" s="337" t="s">
        <v>1054</v>
      </c>
      <c r="D492" s="393" t="s">
        <v>2962</v>
      </c>
      <c r="E492" s="334">
        <f>'表三 甲'!E1310</f>
        <v>0</v>
      </c>
      <c r="F492" s="394" t="s">
        <v>3001</v>
      </c>
      <c r="G492" s="334">
        <v>0.42</v>
      </c>
      <c r="H492" s="334">
        <v>137</v>
      </c>
      <c r="I492" s="329">
        <f t="shared" si="16"/>
        <v>0</v>
      </c>
      <c r="J492" s="329">
        <f t="shared" si="15"/>
        <v>0</v>
      </c>
      <c r="K492" s="321">
        <v>0.7</v>
      </c>
    </row>
    <row r="493" s="200" customFormat="1" ht="18" hidden="1" customHeight="1" spans="1:11">
      <c r="A493" s="328">
        <f>SUBTOTAL(3,$B$7:B493)</f>
        <v>7</v>
      </c>
      <c r="B493" s="337" t="s">
        <v>2403</v>
      </c>
      <c r="C493" s="337" t="s">
        <v>1056</v>
      </c>
      <c r="D493" s="393" t="s">
        <v>2962</v>
      </c>
      <c r="E493" s="334">
        <f>'表三 甲'!E1311</f>
        <v>0</v>
      </c>
      <c r="F493" s="394" t="s">
        <v>3001</v>
      </c>
      <c r="G493" s="334">
        <v>0.42</v>
      </c>
      <c r="H493" s="334">
        <v>137</v>
      </c>
      <c r="I493" s="329">
        <f t="shared" si="16"/>
        <v>0</v>
      </c>
      <c r="J493" s="329">
        <f t="shared" si="15"/>
        <v>0</v>
      </c>
      <c r="K493" s="321">
        <v>0.7</v>
      </c>
    </row>
    <row r="494" s="200" customFormat="1" ht="18" hidden="1" customHeight="1" spans="1:11">
      <c r="A494" s="328">
        <f>SUBTOTAL(3,$B$7:B494)</f>
        <v>7</v>
      </c>
      <c r="B494" s="337" t="s">
        <v>2404</v>
      </c>
      <c r="C494" s="337" t="s">
        <v>1058</v>
      </c>
      <c r="D494" s="393" t="s">
        <v>2962</v>
      </c>
      <c r="E494" s="334">
        <f>'表三 甲'!E1312</f>
        <v>0</v>
      </c>
      <c r="F494" s="394" t="s">
        <v>3001</v>
      </c>
      <c r="G494" s="334">
        <v>0.42</v>
      </c>
      <c r="H494" s="334">
        <v>137</v>
      </c>
      <c r="I494" s="329">
        <f t="shared" si="16"/>
        <v>0</v>
      </c>
      <c r="J494" s="329">
        <f t="shared" si="15"/>
        <v>0</v>
      </c>
      <c r="K494" s="321">
        <v>0.7</v>
      </c>
    </row>
    <row r="495" s="200" customFormat="1" ht="18" hidden="1" customHeight="1" spans="1:11">
      <c r="A495" s="328">
        <f>SUBTOTAL(3,$B$7:B495)</f>
        <v>7</v>
      </c>
      <c r="B495" s="337" t="s">
        <v>2410</v>
      </c>
      <c r="C495" s="337" t="s">
        <v>1070</v>
      </c>
      <c r="D495" s="393" t="s">
        <v>2962</v>
      </c>
      <c r="E495" s="334">
        <f>'表三 甲'!E1318</f>
        <v>0</v>
      </c>
      <c r="F495" s="394" t="s">
        <v>3002</v>
      </c>
      <c r="G495" s="334">
        <v>0.2</v>
      </c>
      <c r="H495" s="334">
        <v>119</v>
      </c>
      <c r="I495" s="329">
        <f t="shared" si="16"/>
        <v>0</v>
      </c>
      <c r="J495" s="329">
        <f t="shared" si="15"/>
        <v>0</v>
      </c>
      <c r="K495" s="321">
        <v>0.3</v>
      </c>
    </row>
    <row r="496" s="200" customFormat="1" ht="18" hidden="1" customHeight="1" spans="1:11">
      <c r="A496" s="328">
        <f>SUBTOTAL(3,$B$7:B496)</f>
        <v>7</v>
      </c>
      <c r="B496" s="337" t="s">
        <v>2411</v>
      </c>
      <c r="C496" s="337" t="s">
        <v>1072</v>
      </c>
      <c r="D496" s="393" t="s">
        <v>2962</v>
      </c>
      <c r="E496" s="334">
        <f>'表三 甲'!E1319</f>
        <v>0</v>
      </c>
      <c r="F496" s="394" t="s">
        <v>3002</v>
      </c>
      <c r="G496" s="334">
        <v>0.5</v>
      </c>
      <c r="H496" s="334">
        <v>119</v>
      </c>
      <c r="I496" s="329">
        <f t="shared" si="16"/>
        <v>0</v>
      </c>
      <c r="J496" s="329">
        <f t="shared" si="15"/>
        <v>0</v>
      </c>
      <c r="K496" s="321">
        <v>0.3</v>
      </c>
    </row>
    <row r="497" s="200" customFormat="1" ht="18" hidden="1" customHeight="1" spans="1:11">
      <c r="A497" s="328">
        <f>SUBTOTAL(3,$B$7:B497)</f>
        <v>7</v>
      </c>
      <c r="B497" s="337" t="s">
        <v>2412</v>
      </c>
      <c r="C497" s="337" t="s">
        <v>1074</v>
      </c>
      <c r="D497" s="393" t="s">
        <v>2962</v>
      </c>
      <c r="E497" s="334">
        <f>'表三 甲'!E1320</f>
        <v>0</v>
      </c>
      <c r="F497" s="394" t="s">
        <v>3002</v>
      </c>
      <c r="G497" s="334">
        <v>0.1</v>
      </c>
      <c r="H497" s="334">
        <v>119</v>
      </c>
      <c r="I497" s="329">
        <f t="shared" si="16"/>
        <v>0</v>
      </c>
      <c r="J497" s="329">
        <f t="shared" si="15"/>
        <v>0</v>
      </c>
      <c r="K497" s="321">
        <v>0.3</v>
      </c>
    </row>
    <row r="498" s="200" customFormat="1" ht="18" hidden="1" customHeight="1" spans="1:11">
      <c r="A498" s="328">
        <f>SUBTOTAL(3,$B$7:B498)</f>
        <v>7</v>
      </c>
      <c r="B498" s="337" t="s">
        <v>2435</v>
      </c>
      <c r="C498" s="337" t="s">
        <v>1120</v>
      </c>
      <c r="D498" s="393" t="s">
        <v>2962</v>
      </c>
      <c r="E498" s="334">
        <f>'表三 甲'!E1343</f>
        <v>0</v>
      </c>
      <c r="F498" s="394" t="s">
        <v>3003</v>
      </c>
      <c r="G498" s="334">
        <v>0.4</v>
      </c>
      <c r="H498" s="334">
        <v>138</v>
      </c>
      <c r="I498" s="329">
        <f t="shared" si="16"/>
        <v>0</v>
      </c>
      <c r="J498" s="329">
        <f t="shared" si="15"/>
        <v>0</v>
      </c>
      <c r="K498" s="321">
        <v>0.9</v>
      </c>
    </row>
    <row r="499" s="200" customFormat="1" ht="18" hidden="1" customHeight="1" spans="1:11">
      <c r="A499" s="328">
        <f>SUBTOTAL(3,$B$7:B499)</f>
        <v>7</v>
      </c>
      <c r="B499" s="337" t="s">
        <v>2435</v>
      </c>
      <c r="C499" s="337" t="s">
        <v>1120</v>
      </c>
      <c r="D499" s="393" t="s">
        <v>2962</v>
      </c>
      <c r="E499" s="334">
        <f>E498</f>
        <v>0</v>
      </c>
      <c r="F499" s="394" t="s">
        <v>3004</v>
      </c>
      <c r="G499" s="334">
        <v>0.4</v>
      </c>
      <c r="H499" s="334">
        <v>372</v>
      </c>
      <c r="I499" s="329">
        <f t="shared" si="16"/>
        <v>0</v>
      </c>
      <c r="J499" s="329">
        <f t="shared" si="15"/>
        <v>0</v>
      </c>
      <c r="K499" s="321">
        <v>0.9</v>
      </c>
    </row>
    <row r="500" s="200" customFormat="1" ht="18" hidden="1" customHeight="1" spans="1:11">
      <c r="A500" s="328">
        <f>SUBTOTAL(3,$B$7:B500)</f>
        <v>7</v>
      </c>
      <c r="B500" s="337" t="s">
        <v>2436</v>
      </c>
      <c r="C500" s="337" t="s">
        <v>1122</v>
      </c>
      <c r="D500" s="393" t="s">
        <v>2962</v>
      </c>
      <c r="E500" s="334">
        <f>'表三 甲'!E1344</f>
        <v>0</v>
      </c>
      <c r="F500" s="394" t="s">
        <v>3003</v>
      </c>
      <c r="G500" s="334">
        <v>0.55</v>
      </c>
      <c r="H500" s="334">
        <v>138</v>
      </c>
      <c r="I500" s="329">
        <f t="shared" si="16"/>
        <v>0</v>
      </c>
      <c r="J500" s="329">
        <f t="shared" si="15"/>
        <v>0</v>
      </c>
      <c r="K500" s="321">
        <v>0.9</v>
      </c>
    </row>
    <row r="501" s="200" customFormat="1" ht="18" hidden="1" customHeight="1" spans="1:11">
      <c r="A501" s="328">
        <f>SUBTOTAL(3,$B$7:B501)</f>
        <v>7</v>
      </c>
      <c r="B501" s="337" t="s">
        <v>2436</v>
      </c>
      <c r="C501" s="337" t="s">
        <v>1122</v>
      </c>
      <c r="D501" s="393" t="s">
        <v>2962</v>
      </c>
      <c r="E501" s="334">
        <f>E500</f>
        <v>0</v>
      </c>
      <c r="F501" s="394" t="s">
        <v>3004</v>
      </c>
      <c r="G501" s="334">
        <v>0.55</v>
      </c>
      <c r="H501" s="334">
        <v>372</v>
      </c>
      <c r="I501" s="329">
        <f t="shared" si="16"/>
        <v>0</v>
      </c>
      <c r="J501" s="329">
        <f t="shared" si="15"/>
        <v>0</v>
      </c>
      <c r="K501" s="321">
        <v>0.9</v>
      </c>
    </row>
    <row r="502" s="200" customFormat="1" ht="18" hidden="1" customHeight="1" spans="1:11">
      <c r="A502" s="328">
        <f>SUBTOTAL(3,$B$7:B502)</f>
        <v>7</v>
      </c>
      <c r="B502" s="337" t="s">
        <v>2437</v>
      </c>
      <c r="C502" s="337" t="s">
        <v>1124</v>
      </c>
      <c r="D502" s="393" t="s">
        <v>2962</v>
      </c>
      <c r="E502" s="334">
        <f>'表三 甲'!E1345</f>
        <v>0</v>
      </c>
      <c r="F502" s="394" t="s">
        <v>3003</v>
      </c>
      <c r="G502" s="334">
        <v>0.75</v>
      </c>
      <c r="H502" s="334">
        <v>138</v>
      </c>
      <c r="I502" s="329">
        <f t="shared" si="16"/>
        <v>0</v>
      </c>
      <c r="J502" s="329">
        <f t="shared" si="15"/>
        <v>0</v>
      </c>
      <c r="K502" s="321">
        <v>0.9</v>
      </c>
    </row>
    <row r="503" s="200" customFormat="1" ht="18" hidden="1" customHeight="1" spans="1:11">
      <c r="A503" s="328">
        <f>SUBTOTAL(3,$B$7:B503)</f>
        <v>7</v>
      </c>
      <c r="B503" s="337" t="s">
        <v>2437</v>
      </c>
      <c r="C503" s="337" t="s">
        <v>1124</v>
      </c>
      <c r="D503" s="393" t="s">
        <v>2962</v>
      </c>
      <c r="E503" s="334">
        <f>E502</f>
        <v>0</v>
      </c>
      <c r="F503" s="394" t="s">
        <v>3004</v>
      </c>
      <c r="G503" s="334">
        <v>0.75</v>
      </c>
      <c r="H503" s="334">
        <v>372</v>
      </c>
      <c r="I503" s="329">
        <f t="shared" si="16"/>
        <v>0</v>
      </c>
      <c r="J503" s="329">
        <f t="shared" si="15"/>
        <v>0</v>
      </c>
      <c r="K503" s="321">
        <v>0.9</v>
      </c>
    </row>
    <row r="504" s="200" customFormat="1" ht="18" hidden="1" customHeight="1" spans="1:11">
      <c r="A504" s="328">
        <f>SUBTOTAL(3,$B$7:B504)</f>
        <v>7</v>
      </c>
      <c r="B504" s="337" t="s">
        <v>2438</v>
      </c>
      <c r="C504" s="337" t="s">
        <v>1126</v>
      </c>
      <c r="D504" s="393" t="s">
        <v>2962</v>
      </c>
      <c r="E504" s="334">
        <f>'表三 甲'!E1346</f>
        <v>0</v>
      </c>
      <c r="F504" s="394" t="s">
        <v>3003</v>
      </c>
      <c r="G504" s="334">
        <v>0.9</v>
      </c>
      <c r="H504" s="334">
        <v>138</v>
      </c>
      <c r="I504" s="329">
        <f t="shared" si="16"/>
        <v>0</v>
      </c>
      <c r="J504" s="329">
        <f t="shared" si="15"/>
        <v>0</v>
      </c>
      <c r="K504" s="321">
        <v>0.9</v>
      </c>
    </row>
    <row r="505" s="200" customFormat="1" ht="18" hidden="1" customHeight="1" spans="1:11">
      <c r="A505" s="328">
        <f>SUBTOTAL(3,$B$7:B505)</f>
        <v>7</v>
      </c>
      <c r="B505" s="337" t="s">
        <v>2438</v>
      </c>
      <c r="C505" s="337" t="s">
        <v>1126</v>
      </c>
      <c r="D505" s="393" t="s">
        <v>2962</v>
      </c>
      <c r="E505" s="334">
        <f>E504</f>
        <v>0</v>
      </c>
      <c r="F505" s="394" t="s">
        <v>3004</v>
      </c>
      <c r="G505" s="334">
        <v>0.9</v>
      </c>
      <c r="H505" s="334">
        <v>372</v>
      </c>
      <c r="I505" s="329">
        <f t="shared" si="16"/>
        <v>0</v>
      </c>
      <c r="J505" s="329">
        <f t="shared" si="15"/>
        <v>0</v>
      </c>
      <c r="K505" s="321">
        <v>0.9</v>
      </c>
    </row>
    <row r="506" s="200" customFormat="1" ht="18" hidden="1" customHeight="1" spans="1:11">
      <c r="A506" s="328">
        <f>SUBTOTAL(3,$B$7:B506)</f>
        <v>7</v>
      </c>
      <c r="B506" s="337" t="s">
        <v>2439</v>
      </c>
      <c r="C506" s="337" t="s">
        <v>1128</v>
      </c>
      <c r="D506" s="393" t="s">
        <v>2962</v>
      </c>
      <c r="E506" s="334">
        <f>'表三 甲'!E1347</f>
        <v>0</v>
      </c>
      <c r="F506" s="394" t="s">
        <v>3004</v>
      </c>
      <c r="G506" s="334">
        <v>1.1</v>
      </c>
      <c r="H506" s="334">
        <v>372</v>
      </c>
      <c r="I506" s="329">
        <f t="shared" si="16"/>
        <v>0</v>
      </c>
      <c r="J506" s="329">
        <f t="shared" si="15"/>
        <v>0</v>
      </c>
      <c r="K506" s="321">
        <v>0.9</v>
      </c>
    </row>
    <row r="507" s="200" customFormat="1" ht="18" hidden="1" customHeight="1" spans="1:11">
      <c r="A507" s="328">
        <f>SUBTOTAL(3,$B$7:B507)</f>
        <v>7</v>
      </c>
      <c r="B507" s="337" t="s">
        <v>2439</v>
      </c>
      <c r="C507" s="337" t="s">
        <v>1128</v>
      </c>
      <c r="D507" s="393" t="s">
        <v>2962</v>
      </c>
      <c r="E507" s="334">
        <f>E506</f>
        <v>0</v>
      </c>
      <c r="F507" s="394" t="s">
        <v>3003</v>
      </c>
      <c r="G507" s="334">
        <v>1.1</v>
      </c>
      <c r="H507" s="334">
        <v>138</v>
      </c>
      <c r="I507" s="329">
        <f t="shared" si="16"/>
        <v>0</v>
      </c>
      <c r="J507" s="329">
        <f t="shared" si="15"/>
        <v>0</v>
      </c>
      <c r="K507" s="321">
        <v>0.9</v>
      </c>
    </row>
    <row r="508" s="200" customFormat="1" ht="18" hidden="1" customHeight="1" spans="1:11">
      <c r="A508" s="328">
        <f>SUBTOTAL(3,$B$7:B508)</f>
        <v>7</v>
      </c>
      <c r="B508" s="337" t="s">
        <v>2440</v>
      </c>
      <c r="C508" s="337" t="s">
        <v>1130</v>
      </c>
      <c r="D508" s="393" t="s">
        <v>2962</v>
      </c>
      <c r="E508" s="334">
        <f>'表三 甲'!E1348</f>
        <v>0</v>
      </c>
      <c r="F508" s="394" t="s">
        <v>3004</v>
      </c>
      <c r="G508" s="334">
        <v>1.4</v>
      </c>
      <c r="H508" s="334">
        <v>372</v>
      </c>
      <c r="I508" s="329">
        <f t="shared" si="16"/>
        <v>0</v>
      </c>
      <c r="J508" s="329">
        <f t="shared" si="15"/>
        <v>0</v>
      </c>
      <c r="K508" s="321">
        <v>0.9</v>
      </c>
    </row>
    <row r="509" s="200" customFormat="1" ht="18" hidden="1" customHeight="1" spans="1:11">
      <c r="A509" s="328">
        <f>SUBTOTAL(3,$B$7:B509)</f>
        <v>7</v>
      </c>
      <c r="B509" s="337" t="s">
        <v>2440</v>
      </c>
      <c r="C509" s="337" t="s">
        <v>1130</v>
      </c>
      <c r="D509" s="393" t="s">
        <v>2962</v>
      </c>
      <c r="E509" s="334">
        <f>E508</f>
        <v>0</v>
      </c>
      <c r="F509" s="394" t="s">
        <v>3003</v>
      </c>
      <c r="G509" s="334">
        <v>1.4</v>
      </c>
      <c r="H509" s="334">
        <v>138</v>
      </c>
      <c r="I509" s="329">
        <f t="shared" si="16"/>
        <v>0</v>
      </c>
      <c r="J509" s="329">
        <f t="shared" si="15"/>
        <v>0</v>
      </c>
      <c r="K509" s="321">
        <v>0.9</v>
      </c>
    </row>
    <row r="510" s="200" customFormat="1" ht="18" hidden="1" customHeight="1" spans="1:11">
      <c r="A510" s="328">
        <f>SUBTOTAL(3,$B$7:B510)</f>
        <v>7</v>
      </c>
      <c r="B510" s="337" t="s">
        <v>2441</v>
      </c>
      <c r="C510" s="337" t="s">
        <v>1132</v>
      </c>
      <c r="D510" s="393" t="s">
        <v>2962</v>
      </c>
      <c r="E510" s="334">
        <f>'表三 甲'!E1349</f>
        <v>0</v>
      </c>
      <c r="F510" s="394" t="s">
        <v>3004</v>
      </c>
      <c r="G510" s="334">
        <v>2</v>
      </c>
      <c r="H510" s="334">
        <v>372</v>
      </c>
      <c r="I510" s="329">
        <f t="shared" si="16"/>
        <v>0</v>
      </c>
      <c r="J510" s="329">
        <f t="shared" si="15"/>
        <v>0</v>
      </c>
      <c r="K510" s="321">
        <v>0.9</v>
      </c>
    </row>
    <row r="511" s="200" customFormat="1" ht="18" hidden="1" customHeight="1" spans="1:11">
      <c r="A511" s="328">
        <f>SUBTOTAL(3,$B$7:B511)</f>
        <v>7</v>
      </c>
      <c r="B511" s="337" t="s">
        <v>2441</v>
      </c>
      <c r="C511" s="337" t="s">
        <v>1132</v>
      </c>
      <c r="D511" s="393" t="s">
        <v>2962</v>
      </c>
      <c r="E511" s="334">
        <f>E510</f>
        <v>0</v>
      </c>
      <c r="F511" s="394" t="s">
        <v>3003</v>
      </c>
      <c r="G511" s="334">
        <v>2</v>
      </c>
      <c r="H511" s="334">
        <v>138</v>
      </c>
      <c r="I511" s="329">
        <f t="shared" si="16"/>
        <v>0</v>
      </c>
      <c r="J511" s="329">
        <f t="shared" si="15"/>
        <v>0</v>
      </c>
      <c r="K511" s="321">
        <v>0.9</v>
      </c>
    </row>
    <row r="512" s="200" customFormat="1" ht="18" hidden="1" customHeight="1" spans="1:11">
      <c r="A512" s="328">
        <f>SUBTOTAL(3,$B$7:B512)</f>
        <v>7</v>
      </c>
      <c r="B512" s="337" t="s">
        <v>2473</v>
      </c>
      <c r="C512" s="337" t="s">
        <v>1195</v>
      </c>
      <c r="D512" s="393" t="s">
        <v>2962</v>
      </c>
      <c r="E512" s="334">
        <f>'表三 甲'!E1380</f>
        <v>0</v>
      </c>
      <c r="F512" s="394" t="s">
        <v>3005</v>
      </c>
      <c r="G512" s="334">
        <v>0.23</v>
      </c>
      <c r="H512" s="334">
        <v>814</v>
      </c>
      <c r="I512" s="329">
        <f t="shared" si="16"/>
        <v>0</v>
      </c>
      <c r="J512" s="329">
        <f t="shared" si="15"/>
        <v>0</v>
      </c>
      <c r="K512" s="321">
        <v>0.3</v>
      </c>
    </row>
    <row r="513" s="200" customFormat="1" ht="18" hidden="1" customHeight="1" spans="1:11">
      <c r="A513" s="328">
        <f>SUBTOTAL(3,$B$7:B513)</f>
        <v>7</v>
      </c>
      <c r="B513" s="337" t="s">
        <v>2473</v>
      </c>
      <c r="C513" s="337" t="s">
        <v>1195</v>
      </c>
      <c r="D513" s="393" t="s">
        <v>2962</v>
      </c>
      <c r="E513" s="334">
        <f>E512</f>
        <v>0</v>
      </c>
      <c r="F513" s="394" t="s">
        <v>3006</v>
      </c>
      <c r="G513" s="334">
        <v>0.46</v>
      </c>
      <c r="H513" s="334">
        <v>372</v>
      </c>
      <c r="I513" s="329">
        <f t="shared" si="16"/>
        <v>0</v>
      </c>
      <c r="J513" s="329">
        <f t="shared" si="15"/>
        <v>0</v>
      </c>
      <c r="K513" s="321">
        <v>0.3</v>
      </c>
    </row>
    <row r="514" s="200" customFormat="1" ht="18" hidden="1" customHeight="1" spans="1:11">
      <c r="A514" s="328">
        <f>SUBTOTAL(3,$B$7:B514)</f>
        <v>7</v>
      </c>
      <c r="B514" s="337" t="s">
        <v>2473</v>
      </c>
      <c r="C514" s="337" t="s">
        <v>1195</v>
      </c>
      <c r="D514" s="393" t="s">
        <v>2962</v>
      </c>
      <c r="E514" s="334">
        <f>E512</f>
        <v>0</v>
      </c>
      <c r="F514" s="394" t="s">
        <v>3007</v>
      </c>
      <c r="G514" s="334">
        <v>0.18</v>
      </c>
      <c r="H514" s="334">
        <v>516</v>
      </c>
      <c r="I514" s="329">
        <f t="shared" si="16"/>
        <v>0</v>
      </c>
      <c r="J514" s="329">
        <f t="shared" si="15"/>
        <v>0</v>
      </c>
      <c r="K514" s="321">
        <v>0.3</v>
      </c>
    </row>
    <row r="515" s="200" customFormat="1" ht="18" hidden="1" customHeight="1" spans="1:11">
      <c r="A515" s="328">
        <f>SUBTOTAL(3,$B$7:B515)</f>
        <v>7</v>
      </c>
      <c r="B515" s="337" t="s">
        <v>2474</v>
      </c>
      <c r="C515" s="337" t="s">
        <v>1197</v>
      </c>
      <c r="D515" s="393" t="s">
        <v>2962</v>
      </c>
      <c r="E515" s="334">
        <f>'表三 甲'!E1381</f>
        <v>0</v>
      </c>
      <c r="F515" s="394" t="s">
        <v>3005</v>
      </c>
      <c r="G515" s="334">
        <v>0.26</v>
      </c>
      <c r="H515" s="334">
        <v>814</v>
      </c>
      <c r="I515" s="329">
        <f t="shared" si="16"/>
        <v>0</v>
      </c>
      <c r="J515" s="329">
        <f t="shared" si="15"/>
        <v>0</v>
      </c>
      <c r="K515" s="321">
        <v>0.3</v>
      </c>
    </row>
    <row r="516" s="200" customFormat="1" ht="18" hidden="1" customHeight="1" spans="1:11">
      <c r="A516" s="328">
        <f>SUBTOTAL(3,$B$7:B516)</f>
        <v>7</v>
      </c>
      <c r="B516" s="337" t="s">
        <v>2474</v>
      </c>
      <c r="C516" s="337" t="s">
        <v>1197</v>
      </c>
      <c r="D516" s="393" t="s">
        <v>2962</v>
      </c>
      <c r="E516" s="334">
        <f>E515</f>
        <v>0</v>
      </c>
      <c r="F516" s="394" t="s">
        <v>3007</v>
      </c>
      <c r="G516" s="334">
        <v>0.18</v>
      </c>
      <c r="H516" s="334">
        <v>516</v>
      </c>
      <c r="I516" s="329">
        <f t="shared" si="16"/>
        <v>0</v>
      </c>
      <c r="J516" s="329">
        <f t="shared" si="15"/>
        <v>0</v>
      </c>
      <c r="K516" s="321">
        <v>0.3</v>
      </c>
    </row>
    <row r="517" s="200" customFormat="1" ht="18" hidden="1" customHeight="1" spans="1:11">
      <c r="A517" s="328">
        <f>SUBTOTAL(3,$B$7:B517)</f>
        <v>7</v>
      </c>
      <c r="B517" s="337" t="s">
        <v>2474</v>
      </c>
      <c r="C517" s="337" t="s">
        <v>1197</v>
      </c>
      <c r="D517" s="393" t="s">
        <v>2962</v>
      </c>
      <c r="E517" s="334">
        <f>E515</f>
        <v>0</v>
      </c>
      <c r="F517" s="394" t="s">
        <v>3006</v>
      </c>
      <c r="G517" s="334">
        <v>0.52</v>
      </c>
      <c r="H517" s="334">
        <v>372</v>
      </c>
      <c r="I517" s="329">
        <f t="shared" si="16"/>
        <v>0</v>
      </c>
      <c r="J517" s="329">
        <f t="shared" si="15"/>
        <v>0</v>
      </c>
      <c r="K517" s="321">
        <v>0.3</v>
      </c>
    </row>
    <row r="518" s="200" customFormat="1" ht="18" hidden="1" customHeight="1" spans="1:11">
      <c r="A518" s="328">
        <f>SUBTOTAL(3,$B$7:B518)</f>
        <v>7</v>
      </c>
      <c r="B518" s="337" t="s">
        <v>2475</v>
      </c>
      <c r="C518" s="337" t="s">
        <v>1199</v>
      </c>
      <c r="D518" s="393" t="s">
        <v>2962</v>
      </c>
      <c r="E518" s="334">
        <f>'表三 甲'!E1382</f>
        <v>0</v>
      </c>
      <c r="F518" s="394" t="s">
        <v>3007</v>
      </c>
      <c r="G518" s="334">
        <v>0.18</v>
      </c>
      <c r="H518" s="334">
        <v>516</v>
      </c>
      <c r="I518" s="329">
        <f t="shared" si="16"/>
        <v>0</v>
      </c>
      <c r="J518" s="329">
        <f t="shared" si="15"/>
        <v>0</v>
      </c>
      <c r="K518" s="321">
        <v>0.3</v>
      </c>
    </row>
    <row r="519" s="200" customFormat="1" ht="18" hidden="1" customHeight="1" spans="1:11">
      <c r="A519" s="328">
        <f>SUBTOTAL(3,$B$7:B519)</f>
        <v>7</v>
      </c>
      <c r="B519" s="337" t="s">
        <v>2475</v>
      </c>
      <c r="C519" s="337" t="s">
        <v>1199</v>
      </c>
      <c r="D519" s="393" t="s">
        <v>2962</v>
      </c>
      <c r="E519" s="334">
        <f>E518</f>
        <v>0</v>
      </c>
      <c r="F519" s="394" t="s">
        <v>3006</v>
      </c>
      <c r="G519" s="334">
        <v>0.6</v>
      </c>
      <c r="H519" s="334">
        <v>372</v>
      </c>
      <c r="I519" s="329">
        <f t="shared" si="16"/>
        <v>0</v>
      </c>
      <c r="J519" s="329">
        <f t="shared" si="15"/>
        <v>0</v>
      </c>
      <c r="K519" s="321">
        <v>0.3</v>
      </c>
    </row>
    <row r="520" s="200" customFormat="1" ht="18" hidden="1" customHeight="1" spans="1:11">
      <c r="A520" s="328">
        <f>SUBTOTAL(3,$B$7:B520)</f>
        <v>7</v>
      </c>
      <c r="B520" s="337" t="s">
        <v>2475</v>
      </c>
      <c r="C520" s="337" t="s">
        <v>1199</v>
      </c>
      <c r="D520" s="393" t="s">
        <v>2962</v>
      </c>
      <c r="E520" s="334">
        <f>E518</f>
        <v>0</v>
      </c>
      <c r="F520" s="394" t="s">
        <v>3005</v>
      </c>
      <c r="G520" s="334">
        <v>0.3</v>
      </c>
      <c r="H520" s="334">
        <v>814</v>
      </c>
      <c r="I520" s="329">
        <f t="shared" si="16"/>
        <v>0</v>
      </c>
      <c r="J520" s="329">
        <f t="shared" ref="J520:J583" si="17">H520*I520</f>
        <v>0</v>
      </c>
      <c r="K520" s="321">
        <v>0.3</v>
      </c>
    </row>
    <row r="521" s="200" customFormat="1" ht="18" hidden="1" customHeight="1" spans="1:11">
      <c r="A521" s="328">
        <f>SUBTOTAL(3,$B$7:B521)</f>
        <v>7</v>
      </c>
      <c r="B521" s="337" t="s">
        <v>2476</v>
      </c>
      <c r="C521" s="337" t="s">
        <v>1201</v>
      </c>
      <c r="D521" s="393" t="s">
        <v>2962</v>
      </c>
      <c r="E521" s="334">
        <f>'表三 甲'!E1383</f>
        <v>0</v>
      </c>
      <c r="F521" s="394" t="s">
        <v>3007</v>
      </c>
      <c r="G521" s="334">
        <v>0.15</v>
      </c>
      <c r="H521" s="334">
        <v>516</v>
      </c>
      <c r="I521" s="329">
        <f t="shared" si="16"/>
        <v>0</v>
      </c>
      <c r="J521" s="329">
        <f t="shared" si="17"/>
        <v>0</v>
      </c>
      <c r="K521" s="321">
        <v>0.3</v>
      </c>
    </row>
    <row r="522" s="200" customFormat="1" ht="18" hidden="1" customHeight="1" spans="1:11">
      <c r="A522" s="328">
        <f>SUBTOTAL(3,$B$7:B522)</f>
        <v>7</v>
      </c>
      <c r="B522" s="337" t="s">
        <v>2476</v>
      </c>
      <c r="C522" s="337" t="s">
        <v>1201</v>
      </c>
      <c r="D522" s="393" t="s">
        <v>2962</v>
      </c>
      <c r="E522" s="334">
        <f>E521</f>
        <v>0</v>
      </c>
      <c r="F522" s="394" t="s">
        <v>3006</v>
      </c>
      <c r="G522" s="334">
        <v>0.4</v>
      </c>
      <c r="H522" s="334">
        <v>372</v>
      </c>
      <c r="I522" s="329">
        <f t="shared" si="16"/>
        <v>0</v>
      </c>
      <c r="J522" s="329">
        <f t="shared" si="17"/>
        <v>0</v>
      </c>
      <c r="K522" s="321">
        <v>0.3</v>
      </c>
    </row>
    <row r="523" s="200" customFormat="1" ht="18" hidden="1" customHeight="1" spans="1:11">
      <c r="A523" s="328">
        <f>SUBTOTAL(3,$B$7:B523)</f>
        <v>7</v>
      </c>
      <c r="B523" s="337" t="s">
        <v>2476</v>
      </c>
      <c r="C523" s="337" t="s">
        <v>1201</v>
      </c>
      <c r="D523" s="393" t="s">
        <v>2962</v>
      </c>
      <c r="E523" s="334">
        <f>E521</f>
        <v>0</v>
      </c>
      <c r="F523" s="394" t="s">
        <v>3005</v>
      </c>
      <c r="G523" s="334">
        <v>0.2</v>
      </c>
      <c r="H523" s="334">
        <v>814</v>
      </c>
      <c r="I523" s="329">
        <f t="shared" si="16"/>
        <v>0</v>
      </c>
      <c r="J523" s="329">
        <f t="shared" si="17"/>
        <v>0</v>
      </c>
      <c r="K523" s="321">
        <v>0.3</v>
      </c>
    </row>
    <row r="524" s="200" customFormat="1" ht="18" hidden="1" customHeight="1" spans="1:11">
      <c r="A524" s="328">
        <f>SUBTOTAL(3,$B$7:B524)</f>
        <v>7</v>
      </c>
      <c r="B524" s="337" t="s">
        <v>2477</v>
      </c>
      <c r="C524" s="337" t="s">
        <v>1203</v>
      </c>
      <c r="D524" s="393" t="s">
        <v>2962</v>
      </c>
      <c r="E524" s="334">
        <f>'表三 甲'!E1384</f>
        <v>0</v>
      </c>
      <c r="F524" s="394" t="s">
        <v>3007</v>
      </c>
      <c r="G524" s="334">
        <v>0.15</v>
      </c>
      <c r="H524" s="334">
        <v>516</v>
      </c>
      <c r="I524" s="329">
        <f t="shared" si="16"/>
        <v>0</v>
      </c>
      <c r="J524" s="329">
        <f t="shared" si="17"/>
        <v>0</v>
      </c>
      <c r="K524" s="321">
        <v>0.3</v>
      </c>
    </row>
    <row r="525" s="200" customFormat="1" ht="18" hidden="1" customHeight="1" spans="1:11">
      <c r="A525" s="328">
        <f>SUBTOTAL(3,$B$7:B525)</f>
        <v>7</v>
      </c>
      <c r="B525" s="337" t="s">
        <v>2477</v>
      </c>
      <c r="C525" s="337" t="s">
        <v>1203</v>
      </c>
      <c r="D525" s="393" t="s">
        <v>2962</v>
      </c>
      <c r="E525" s="334">
        <f>E524</f>
        <v>0</v>
      </c>
      <c r="F525" s="394" t="s">
        <v>3005</v>
      </c>
      <c r="G525" s="334">
        <v>0.23</v>
      </c>
      <c r="H525" s="334">
        <v>814</v>
      </c>
      <c r="I525" s="329">
        <f t="shared" si="16"/>
        <v>0</v>
      </c>
      <c r="J525" s="329">
        <f t="shared" si="17"/>
        <v>0</v>
      </c>
      <c r="K525" s="321">
        <v>0.3</v>
      </c>
    </row>
    <row r="526" s="200" customFormat="1" ht="18" hidden="1" customHeight="1" spans="1:11">
      <c r="A526" s="328">
        <f>SUBTOTAL(3,$B$7:B526)</f>
        <v>7</v>
      </c>
      <c r="B526" s="337" t="s">
        <v>2477</v>
      </c>
      <c r="C526" s="337" t="s">
        <v>1203</v>
      </c>
      <c r="D526" s="393" t="s">
        <v>2962</v>
      </c>
      <c r="E526" s="334">
        <f>E524</f>
        <v>0</v>
      </c>
      <c r="F526" s="394" t="s">
        <v>3006</v>
      </c>
      <c r="G526" s="334">
        <v>0.46</v>
      </c>
      <c r="H526" s="334">
        <v>372</v>
      </c>
      <c r="I526" s="329">
        <f t="shared" si="16"/>
        <v>0</v>
      </c>
      <c r="J526" s="329">
        <f t="shared" si="17"/>
        <v>0</v>
      </c>
      <c r="K526" s="321">
        <v>0.3</v>
      </c>
    </row>
    <row r="527" s="200" customFormat="1" ht="18" hidden="1" customHeight="1" spans="1:11">
      <c r="A527" s="328">
        <f>SUBTOTAL(3,$B$7:B527)</f>
        <v>7</v>
      </c>
      <c r="B527" s="337" t="s">
        <v>2478</v>
      </c>
      <c r="C527" s="337" t="s">
        <v>1205</v>
      </c>
      <c r="D527" s="393" t="s">
        <v>2962</v>
      </c>
      <c r="E527" s="334">
        <f>'表三 甲'!E1385</f>
        <v>0</v>
      </c>
      <c r="F527" s="394" t="s">
        <v>3005</v>
      </c>
      <c r="G527" s="334">
        <v>0.26</v>
      </c>
      <c r="H527" s="334">
        <v>814</v>
      </c>
      <c r="I527" s="329">
        <f t="shared" si="16"/>
        <v>0</v>
      </c>
      <c r="J527" s="329">
        <f t="shared" si="17"/>
        <v>0</v>
      </c>
      <c r="K527" s="321">
        <v>0.3</v>
      </c>
    </row>
    <row r="528" s="200" customFormat="1" ht="18" hidden="1" customHeight="1" spans="1:11">
      <c r="A528" s="328">
        <f>SUBTOTAL(3,$B$7:B528)</f>
        <v>7</v>
      </c>
      <c r="B528" s="337" t="s">
        <v>2478</v>
      </c>
      <c r="C528" s="337" t="s">
        <v>1205</v>
      </c>
      <c r="D528" s="393" t="s">
        <v>2962</v>
      </c>
      <c r="E528" s="334">
        <f>E527</f>
        <v>0</v>
      </c>
      <c r="F528" s="394" t="s">
        <v>3007</v>
      </c>
      <c r="G528" s="334">
        <v>0.15</v>
      </c>
      <c r="H528" s="334">
        <v>516</v>
      </c>
      <c r="I528" s="329">
        <f t="shared" si="16"/>
        <v>0</v>
      </c>
      <c r="J528" s="329">
        <f t="shared" si="17"/>
        <v>0</v>
      </c>
      <c r="K528" s="321">
        <v>0.3</v>
      </c>
    </row>
    <row r="529" s="200" customFormat="1" ht="18" hidden="1" customHeight="1" spans="1:11">
      <c r="A529" s="328">
        <f>SUBTOTAL(3,$B$7:B529)</f>
        <v>7</v>
      </c>
      <c r="B529" s="337" t="s">
        <v>2478</v>
      </c>
      <c r="C529" s="337" t="s">
        <v>1205</v>
      </c>
      <c r="D529" s="393" t="s">
        <v>2962</v>
      </c>
      <c r="E529" s="334">
        <f>E527</f>
        <v>0</v>
      </c>
      <c r="F529" s="394" t="s">
        <v>3006</v>
      </c>
      <c r="G529" s="334">
        <v>0.52</v>
      </c>
      <c r="H529" s="334">
        <v>372</v>
      </c>
      <c r="I529" s="329">
        <f t="shared" si="16"/>
        <v>0</v>
      </c>
      <c r="J529" s="329">
        <f t="shared" si="17"/>
        <v>0</v>
      </c>
      <c r="K529" s="321">
        <v>0.3</v>
      </c>
    </row>
    <row r="530" s="200" customFormat="1" ht="18" hidden="1" customHeight="1" spans="1:11">
      <c r="A530" s="328">
        <f>SUBTOTAL(3,$B$7:B530)</f>
        <v>7</v>
      </c>
      <c r="B530" s="337" t="s">
        <v>2482</v>
      </c>
      <c r="C530" s="337" t="s">
        <v>1213</v>
      </c>
      <c r="D530" s="393" t="s">
        <v>2962</v>
      </c>
      <c r="E530" s="334">
        <f>'表三 甲'!E1389</f>
        <v>0</v>
      </c>
      <c r="F530" s="394" t="s">
        <v>2974</v>
      </c>
      <c r="G530" s="334">
        <v>0.1</v>
      </c>
      <c r="H530" s="334">
        <v>368</v>
      </c>
      <c r="I530" s="329">
        <f t="shared" si="16"/>
        <v>0</v>
      </c>
      <c r="J530" s="329">
        <f t="shared" si="17"/>
        <v>0</v>
      </c>
      <c r="K530" s="321">
        <v>0.3</v>
      </c>
    </row>
    <row r="531" s="200" customFormat="1" ht="18" hidden="1" customHeight="1" spans="1:11">
      <c r="A531" s="328">
        <f>SUBTOTAL(3,$B$7:B531)</f>
        <v>7</v>
      </c>
      <c r="B531" s="337" t="s">
        <v>2483</v>
      </c>
      <c r="C531" s="337" t="s">
        <v>1215</v>
      </c>
      <c r="D531" s="393" t="s">
        <v>2962</v>
      </c>
      <c r="E531" s="334">
        <f>'表三 甲'!E1390</f>
        <v>0</v>
      </c>
      <c r="F531" s="394" t="s">
        <v>2974</v>
      </c>
      <c r="G531" s="334">
        <v>0.12</v>
      </c>
      <c r="H531" s="334">
        <v>368</v>
      </c>
      <c r="I531" s="329">
        <f t="shared" si="16"/>
        <v>0</v>
      </c>
      <c r="J531" s="329">
        <f t="shared" si="17"/>
        <v>0</v>
      </c>
      <c r="K531" s="321">
        <v>0.3</v>
      </c>
    </row>
    <row r="532" s="200" customFormat="1" ht="18" hidden="1" customHeight="1" spans="1:11">
      <c r="A532" s="328">
        <f>SUBTOTAL(3,$B$7:B532)</f>
        <v>7</v>
      </c>
      <c r="B532" s="337" t="s">
        <v>2485</v>
      </c>
      <c r="C532" s="337" t="s">
        <v>1219</v>
      </c>
      <c r="D532" s="393" t="s">
        <v>2962</v>
      </c>
      <c r="E532" s="334">
        <f>'表三 甲'!E1392</f>
        <v>0</v>
      </c>
      <c r="F532" s="394" t="s">
        <v>3006</v>
      </c>
      <c r="G532" s="334">
        <v>0.08</v>
      </c>
      <c r="H532" s="334">
        <v>372</v>
      </c>
      <c r="I532" s="329">
        <f t="shared" si="16"/>
        <v>0</v>
      </c>
      <c r="J532" s="329">
        <f t="shared" si="17"/>
        <v>0</v>
      </c>
      <c r="K532" s="321">
        <v>0.3</v>
      </c>
    </row>
    <row r="533" s="200" customFormat="1" ht="18" hidden="1" customHeight="1" spans="1:11">
      <c r="A533" s="328">
        <f>SUBTOTAL(3,$B$7:B533)</f>
        <v>7</v>
      </c>
      <c r="B533" s="337" t="s">
        <v>2485</v>
      </c>
      <c r="C533" s="337" t="s">
        <v>1219</v>
      </c>
      <c r="D533" s="393" t="s">
        <v>2962</v>
      </c>
      <c r="E533" s="334">
        <f>E532</f>
        <v>0</v>
      </c>
      <c r="F533" s="394" t="s">
        <v>3005</v>
      </c>
      <c r="G533" s="334">
        <v>0.08</v>
      </c>
      <c r="H533" s="334">
        <v>814</v>
      </c>
      <c r="I533" s="329">
        <f t="shared" si="16"/>
        <v>0</v>
      </c>
      <c r="J533" s="329">
        <f t="shared" si="17"/>
        <v>0</v>
      </c>
      <c r="K533" s="321">
        <v>0.3</v>
      </c>
    </row>
    <row r="534" s="200" customFormat="1" ht="18" hidden="1" customHeight="1" spans="1:11">
      <c r="A534" s="328">
        <f>SUBTOTAL(3,$B$7:B534)</f>
        <v>7</v>
      </c>
      <c r="B534" s="337" t="s">
        <v>2488</v>
      </c>
      <c r="C534" s="337" t="s">
        <v>1225</v>
      </c>
      <c r="D534" s="393" t="s">
        <v>2962</v>
      </c>
      <c r="E534" s="334">
        <f>'表三 甲'!E1395</f>
        <v>0</v>
      </c>
      <c r="F534" s="394" t="s">
        <v>3008</v>
      </c>
      <c r="G534" s="334">
        <v>0.44</v>
      </c>
      <c r="H534" s="334">
        <v>372</v>
      </c>
      <c r="I534" s="329">
        <f t="shared" si="16"/>
        <v>0</v>
      </c>
      <c r="J534" s="329">
        <f t="shared" si="17"/>
        <v>0</v>
      </c>
      <c r="K534" s="321">
        <v>0.3</v>
      </c>
    </row>
    <row r="535" s="200" customFormat="1" ht="18" hidden="1" customHeight="1" spans="1:11">
      <c r="A535" s="328">
        <f>SUBTOTAL(3,$B$7:B535)</f>
        <v>7</v>
      </c>
      <c r="B535" s="337" t="s">
        <v>2488</v>
      </c>
      <c r="C535" s="337" t="s">
        <v>1225</v>
      </c>
      <c r="D535" s="393" t="s">
        <v>2962</v>
      </c>
      <c r="E535" s="334">
        <f>E534</f>
        <v>0</v>
      </c>
      <c r="F535" s="394" t="s">
        <v>3009</v>
      </c>
      <c r="G535" s="334">
        <v>0.63</v>
      </c>
      <c r="H535" s="334">
        <v>137</v>
      </c>
      <c r="I535" s="329">
        <f t="shared" si="16"/>
        <v>0</v>
      </c>
      <c r="J535" s="329">
        <f t="shared" si="17"/>
        <v>0</v>
      </c>
      <c r="K535" s="321">
        <v>0.3</v>
      </c>
    </row>
    <row r="536" s="200" customFormat="1" ht="18" hidden="1" customHeight="1" spans="1:11">
      <c r="A536" s="328">
        <f>SUBTOTAL(3,$B$7:B536)</f>
        <v>7</v>
      </c>
      <c r="B536" s="337" t="s">
        <v>2488</v>
      </c>
      <c r="C536" s="337" t="s">
        <v>1225</v>
      </c>
      <c r="D536" s="393" t="s">
        <v>2962</v>
      </c>
      <c r="E536" s="334">
        <f>E534</f>
        <v>0</v>
      </c>
      <c r="F536" s="394" t="s">
        <v>2967</v>
      </c>
      <c r="G536" s="334">
        <v>0.7</v>
      </c>
      <c r="H536" s="334">
        <v>210</v>
      </c>
      <c r="I536" s="329">
        <f t="shared" si="16"/>
        <v>0</v>
      </c>
      <c r="J536" s="329">
        <f t="shared" si="17"/>
        <v>0</v>
      </c>
      <c r="K536" s="321">
        <v>0.3</v>
      </c>
    </row>
    <row r="537" s="200" customFormat="1" ht="18" hidden="1" customHeight="1" spans="1:11">
      <c r="A537" s="328">
        <f>SUBTOTAL(3,$B$7:B537)</f>
        <v>7</v>
      </c>
      <c r="B537" s="337" t="s">
        <v>2488</v>
      </c>
      <c r="C537" s="337" t="s">
        <v>1225</v>
      </c>
      <c r="D537" s="393" t="s">
        <v>2962</v>
      </c>
      <c r="E537" s="334">
        <f>E534</f>
        <v>0</v>
      </c>
      <c r="F537" s="394" t="s">
        <v>3010</v>
      </c>
      <c r="G537" s="334">
        <v>0.84</v>
      </c>
      <c r="H537" s="334">
        <v>202</v>
      </c>
      <c r="I537" s="329">
        <f t="shared" si="16"/>
        <v>0</v>
      </c>
      <c r="J537" s="329">
        <f t="shared" si="17"/>
        <v>0</v>
      </c>
      <c r="K537" s="321">
        <v>0.3</v>
      </c>
    </row>
    <row r="538" s="200" customFormat="1" ht="18" hidden="1" customHeight="1" spans="1:11">
      <c r="A538" s="328">
        <f>SUBTOTAL(3,$B$7:B538)</f>
        <v>7</v>
      </c>
      <c r="B538" s="337" t="s">
        <v>2489</v>
      </c>
      <c r="C538" s="337" t="s">
        <v>1227</v>
      </c>
      <c r="D538" s="393" t="s">
        <v>2962</v>
      </c>
      <c r="E538" s="334">
        <f>'表三 甲'!E1396</f>
        <v>0</v>
      </c>
      <c r="F538" s="394" t="s">
        <v>3010</v>
      </c>
      <c r="G538" s="334">
        <v>0.17</v>
      </c>
      <c r="H538" s="334">
        <v>202</v>
      </c>
      <c r="I538" s="329">
        <f t="shared" si="16"/>
        <v>0</v>
      </c>
      <c r="J538" s="329">
        <f t="shared" si="17"/>
        <v>0</v>
      </c>
      <c r="K538" s="321">
        <v>0.3</v>
      </c>
    </row>
    <row r="539" s="200" customFormat="1" ht="18" hidden="1" customHeight="1" spans="1:11">
      <c r="A539" s="328">
        <f>SUBTOTAL(3,$B$7:B539)</f>
        <v>7</v>
      </c>
      <c r="B539" s="337" t="s">
        <v>2489</v>
      </c>
      <c r="C539" s="337" t="s">
        <v>1227</v>
      </c>
      <c r="D539" s="393" t="s">
        <v>2962</v>
      </c>
      <c r="E539" s="334">
        <f>E538</f>
        <v>0</v>
      </c>
      <c r="F539" s="394" t="s">
        <v>3008</v>
      </c>
      <c r="G539" s="334">
        <v>0.08</v>
      </c>
      <c r="H539" s="334">
        <v>372</v>
      </c>
      <c r="I539" s="329">
        <f t="shared" si="16"/>
        <v>0</v>
      </c>
      <c r="J539" s="329">
        <f t="shared" si="17"/>
        <v>0</v>
      </c>
      <c r="K539" s="321">
        <v>0.3</v>
      </c>
    </row>
    <row r="540" s="200" customFormat="1" ht="18" hidden="1" customHeight="1" spans="1:11">
      <c r="A540" s="328">
        <f>SUBTOTAL(3,$B$7:B540)</f>
        <v>7</v>
      </c>
      <c r="B540" s="337" t="s">
        <v>2489</v>
      </c>
      <c r="C540" s="337" t="s">
        <v>1227</v>
      </c>
      <c r="D540" s="393" t="s">
        <v>2962</v>
      </c>
      <c r="E540" s="334">
        <f>E538</f>
        <v>0</v>
      </c>
      <c r="F540" s="394" t="s">
        <v>3009</v>
      </c>
      <c r="G540" s="334">
        <v>0.1</v>
      </c>
      <c r="H540" s="334">
        <v>137</v>
      </c>
      <c r="I540" s="329">
        <f t="shared" si="16"/>
        <v>0</v>
      </c>
      <c r="J540" s="329">
        <f t="shared" si="17"/>
        <v>0</v>
      </c>
      <c r="K540" s="321">
        <v>0.3</v>
      </c>
    </row>
    <row r="541" s="200" customFormat="1" ht="18" hidden="1" customHeight="1" spans="1:11">
      <c r="A541" s="328">
        <f>SUBTOTAL(3,$B$7:B541)</f>
        <v>7</v>
      </c>
      <c r="B541" s="337" t="s">
        <v>2489</v>
      </c>
      <c r="C541" s="337" t="s">
        <v>1227</v>
      </c>
      <c r="D541" s="393" t="s">
        <v>2962</v>
      </c>
      <c r="E541" s="334">
        <f>E538</f>
        <v>0</v>
      </c>
      <c r="F541" s="394" t="s">
        <v>2967</v>
      </c>
      <c r="G541" s="334">
        <v>0.11</v>
      </c>
      <c r="H541" s="334">
        <v>210</v>
      </c>
      <c r="I541" s="329">
        <f t="shared" ref="I541:I604" si="18">E541*G541*K541</f>
        <v>0</v>
      </c>
      <c r="J541" s="329">
        <f t="shared" si="17"/>
        <v>0</v>
      </c>
      <c r="K541" s="321">
        <v>0.3</v>
      </c>
    </row>
    <row r="542" s="200" customFormat="1" ht="18" hidden="1" customHeight="1" spans="1:11">
      <c r="A542" s="328">
        <f>SUBTOTAL(3,$B$7:B542)</f>
        <v>7</v>
      </c>
      <c r="B542" s="337" t="s">
        <v>2490</v>
      </c>
      <c r="C542" s="337" t="s">
        <v>1229</v>
      </c>
      <c r="D542" s="393" t="s">
        <v>2962</v>
      </c>
      <c r="E542" s="334">
        <f>'表三 甲'!E1397</f>
        <v>0</v>
      </c>
      <c r="F542" s="394" t="s">
        <v>2967</v>
      </c>
      <c r="G542" s="334">
        <v>0.7</v>
      </c>
      <c r="H542" s="334">
        <v>210</v>
      </c>
      <c r="I542" s="329">
        <f t="shared" si="18"/>
        <v>0</v>
      </c>
      <c r="J542" s="329">
        <f t="shared" si="17"/>
        <v>0</v>
      </c>
      <c r="K542" s="321">
        <v>0.3</v>
      </c>
    </row>
    <row r="543" s="200" customFormat="1" ht="18" hidden="1" customHeight="1" spans="1:11">
      <c r="A543" s="328">
        <f>SUBTOTAL(3,$B$7:B543)</f>
        <v>7</v>
      </c>
      <c r="B543" s="337" t="s">
        <v>2490</v>
      </c>
      <c r="C543" s="337" t="s">
        <v>1229</v>
      </c>
      <c r="D543" s="393" t="s">
        <v>2962</v>
      </c>
      <c r="E543" s="334">
        <f>E542</f>
        <v>0</v>
      </c>
      <c r="F543" s="394" t="s">
        <v>3009</v>
      </c>
      <c r="G543" s="334">
        <v>0.63</v>
      </c>
      <c r="H543" s="334">
        <v>137</v>
      </c>
      <c r="I543" s="329">
        <f t="shared" si="18"/>
        <v>0</v>
      </c>
      <c r="J543" s="329">
        <f t="shared" si="17"/>
        <v>0</v>
      </c>
      <c r="K543" s="321">
        <v>0.3</v>
      </c>
    </row>
    <row r="544" s="200" customFormat="1" ht="18" hidden="1" customHeight="1" spans="1:11">
      <c r="A544" s="328">
        <f>SUBTOTAL(3,$B$7:B544)</f>
        <v>7</v>
      </c>
      <c r="B544" s="337" t="s">
        <v>2490</v>
      </c>
      <c r="C544" s="337" t="s">
        <v>1229</v>
      </c>
      <c r="D544" s="393" t="s">
        <v>2962</v>
      </c>
      <c r="E544" s="334">
        <f>E542</f>
        <v>0</v>
      </c>
      <c r="F544" s="394" t="s">
        <v>3008</v>
      </c>
      <c r="G544" s="334">
        <v>0.44</v>
      </c>
      <c r="H544" s="334">
        <v>372</v>
      </c>
      <c r="I544" s="329">
        <f t="shared" si="18"/>
        <v>0</v>
      </c>
      <c r="J544" s="329">
        <f t="shared" si="17"/>
        <v>0</v>
      </c>
      <c r="K544" s="321">
        <v>0.3</v>
      </c>
    </row>
    <row r="545" s="200" customFormat="1" ht="18" hidden="1" customHeight="1" spans="1:11">
      <c r="A545" s="328">
        <f>SUBTOTAL(3,$B$7:B545)</f>
        <v>7</v>
      </c>
      <c r="B545" s="337" t="s">
        <v>2490</v>
      </c>
      <c r="C545" s="337" t="s">
        <v>1229</v>
      </c>
      <c r="D545" s="393" t="s">
        <v>2962</v>
      </c>
      <c r="E545" s="334">
        <f>E542</f>
        <v>0</v>
      </c>
      <c r="F545" s="394" t="s">
        <v>3010</v>
      </c>
      <c r="G545" s="334">
        <v>0.84</v>
      </c>
      <c r="H545" s="334">
        <v>202</v>
      </c>
      <c r="I545" s="329">
        <f t="shared" si="18"/>
        <v>0</v>
      </c>
      <c r="J545" s="329">
        <f t="shared" si="17"/>
        <v>0</v>
      </c>
      <c r="K545" s="321">
        <v>0.3</v>
      </c>
    </row>
    <row r="546" s="200" customFormat="1" ht="18" hidden="1" customHeight="1" spans="1:11">
      <c r="A546" s="328">
        <f>SUBTOTAL(3,$B$7:B546)</f>
        <v>7</v>
      </c>
      <c r="B546" s="337" t="s">
        <v>2491</v>
      </c>
      <c r="C546" s="337" t="s">
        <v>1231</v>
      </c>
      <c r="D546" s="393" t="s">
        <v>2962</v>
      </c>
      <c r="E546" s="334">
        <f>'表三 甲'!E1398</f>
        <v>0</v>
      </c>
      <c r="F546" s="394" t="s">
        <v>3009</v>
      </c>
      <c r="G546" s="334">
        <v>0.1</v>
      </c>
      <c r="H546" s="334">
        <v>137</v>
      </c>
      <c r="I546" s="329">
        <f t="shared" si="18"/>
        <v>0</v>
      </c>
      <c r="J546" s="329">
        <f t="shared" si="17"/>
        <v>0</v>
      </c>
      <c r="K546" s="321">
        <v>0.3</v>
      </c>
    </row>
    <row r="547" s="200" customFormat="1" ht="18" hidden="1" customHeight="1" spans="1:11">
      <c r="A547" s="328">
        <f>SUBTOTAL(3,$B$7:B547)</f>
        <v>7</v>
      </c>
      <c r="B547" s="337" t="s">
        <v>2491</v>
      </c>
      <c r="C547" s="337" t="s">
        <v>1231</v>
      </c>
      <c r="D547" s="393" t="s">
        <v>2962</v>
      </c>
      <c r="E547" s="334">
        <f>E546</f>
        <v>0</v>
      </c>
      <c r="F547" s="394" t="s">
        <v>2967</v>
      </c>
      <c r="G547" s="334">
        <v>0.11</v>
      </c>
      <c r="H547" s="334">
        <v>210</v>
      </c>
      <c r="I547" s="329">
        <f t="shared" si="18"/>
        <v>0</v>
      </c>
      <c r="J547" s="329">
        <f t="shared" si="17"/>
        <v>0</v>
      </c>
      <c r="K547" s="321">
        <v>0.3</v>
      </c>
    </row>
    <row r="548" s="200" customFormat="1" ht="18" hidden="1" customHeight="1" spans="1:11">
      <c r="A548" s="328">
        <f>SUBTOTAL(3,$B$7:B548)</f>
        <v>7</v>
      </c>
      <c r="B548" s="337" t="s">
        <v>2491</v>
      </c>
      <c r="C548" s="337" t="s">
        <v>1231</v>
      </c>
      <c r="D548" s="393" t="s">
        <v>2962</v>
      </c>
      <c r="E548" s="334">
        <f>E546</f>
        <v>0</v>
      </c>
      <c r="F548" s="394" t="s">
        <v>3011</v>
      </c>
      <c r="G548" s="334">
        <v>0.17</v>
      </c>
      <c r="H548" s="334">
        <v>202</v>
      </c>
      <c r="I548" s="329">
        <f t="shared" si="18"/>
        <v>0</v>
      </c>
      <c r="J548" s="329">
        <f t="shared" si="17"/>
        <v>0</v>
      </c>
      <c r="K548" s="321">
        <v>0.3</v>
      </c>
    </row>
    <row r="549" s="200" customFormat="1" ht="18" hidden="1" customHeight="1" spans="1:11">
      <c r="A549" s="328">
        <f>SUBTOTAL(3,$B$7:B549)</f>
        <v>7</v>
      </c>
      <c r="B549" s="337" t="s">
        <v>2491</v>
      </c>
      <c r="C549" s="337" t="s">
        <v>1231</v>
      </c>
      <c r="D549" s="393" t="s">
        <v>2962</v>
      </c>
      <c r="E549" s="334">
        <f>E546</f>
        <v>0</v>
      </c>
      <c r="F549" s="394" t="s">
        <v>3008</v>
      </c>
      <c r="G549" s="334">
        <v>0.08</v>
      </c>
      <c r="H549" s="334">
        <v>372</v>
      </c>
      <c r="I549" s="329">
        <f t="shared" si="18"/>
        <v>0</v>
      </c>
      <c r="J549" s="329">
        <f t="shared" si="17"/>
        <v>0</v>
      </c>
      <c r="K549" s="321">
        <v>0.3</v>
      </c>
    </row>
    <row r="550" s="200" customFormat="1" ht="18" hidden="1" customHeight="1" spans="1:11">
      <c r="A550" s="328">
        <f>SUBTOTAL(3,$B$7:B550)</f>
        <v>7</v>
      </c>
      <c r="B550" s="337" t="s">
        <v>2492</v>
      </c>
      <c r="C550" s="337" t="s">
        <v>1233</v>
      </c>
      <c r="D550" s="393" t="s">
        <v>2962</v>
      </c>
      <c r="E550" s="334">
        <f>'表三 甲'!E1399</f>
        <v>0</v>
      </c>
      <c r="F550" s="394" t="s">
        <v>2973</v>
      </c>
      <c r="G550" s="334">
        <v>0.2</v>
      </c>
      <c r="H550" s="334">
        <v>1007</v>
      </c>
      <c r="I550" s="329">
        <f t="shared" si="18"/>
        <v>0</v>
      </c>
      <c r="J550" s="329">
        <f t="shared" si="17"/>
        <v>0</v>
      </c>
      <c r="K550" s="321">
        <v>0.9</v>
      </c>
    </row>
    <row r="551" s="200" customFormat="1" ht="18" hidden="1" customHeight="1" spans="1:11">
      <c r="A551" s="328">
        <f>SUBTOTAL(3,$B$7:B551)</f>
        <v>7</v>
      </c>
      <c r="B551" s="337" t="s">
        <v>2492</v>
      </c>
      <c r="C551" s="337" t="s">
        <v>1233</v>
      </c>
      <c r="D551" s="393" t="s">
        <v>2962</v>
      </c>
      <c r="E551" s="334">
        <f>E550</f>
        <v>0</v>
      </c>
      <c r="F551" s="394" t="s">
        <v>3012</v>
      </c>
      <c r="G551" s="334">
        <v>0.2</v>
      </c>
      <c r="H551" s="334">
        <v>516</v>
      </c>
      <c r="I551" s="329">
        <f t="shared" si="18"/>
        <v>0</v>
      </c>
      <c r="J551" s="329">
        <f t="shared" si="17"/>
        <v>0</v>
      </c>
      <c r="K551" s="321">
        <v>0.9</v>
      </c>
    </row>
    <row r="552" s="200" customFormat="1" ht="18" hidden="1" customHeight="1" spans="1:11">
      <c r="A552" s="328">
        <f>SUBTOTAL(3,$B$7:B552)</f>
        <v>7</v>
      </c>
      <c r="B552" s="337" t="s">
        <v>2492</v>
      </c>
      <c r="C552" s="337" t="s">
        <v>1233</v>
      </c>
      <c r="D552" s="393" t="s">
        <v>2962</v>
      </c>
      <c r="E552" s="334">
        <f>E550</f>
        <v>0</v>
      </c>
      <c r="F552" s="394" t="s">
        <v>3004</v>
      </c>
      <c r="G552" s="334">
        <v>0.2</v>
      </c>
      <c r="H552" s="334">
        <v>372</v>
      </c>
      <c r="I552" s="329">
        <f t="shared" si="18"/>
        <v>0</v>
      </c>
      <c r="J552" s="329">
        <f t="shared" si="17"/>
        <v>0</v>
      </c>
      <c r="K552" s="321">
        <v>0.9</v>
      </c>
    </row>
    <row r="553" s="200" customFormat="1" ht="18" hidden="1" customHeight="1" spans="1:11">
      <c r="A553" s="328">
        <f>SUBTOTAL(3,$B$7:B553)</f>
        <v>7</v>
      </c>
      <c r="B553" s="337" t="s">
        <v>2493</v>
      </c>
      <c r="C553" s="337" t="s">
        <v>1235</v>
      </c>
      <c r="D553" s="393" t="s">
        <v>2962</v>
      </c>
      <c r="E553" s="334">
        <f>'表三 甲'!E1400</f>
        <v>0</v>
      </c>
      <c r="F553" s="394" t="s">
        <v>3004</v>
      </c>
      <c r="G553" s="334">
        <v>0.23</v>
      </c>
      <c r="H553" s="334">
        <v>372</v>
      </c>
      <c r="I553" s="329">
        <f t="shared" si="18"/>
        <v>0</v>
      </c>
      <c r="J553" s="329">
        <f t="shared" si="17"/>
        <v>0</v>
      </c>
      <c r="K553" s="321">
        <v>0.9</v>
      </c>
    </row>
    <row r="554" s="200" customFormat="1" ht="18" hidden="1" customHeight="1" spans="1:11">
      <c r="A554" s="328">
        <f>SUBTOTAL(3,$B$7:B554)</f>
        <v>7</v>
      </c>
      <c r="B554" s="337" t="s">
        <v>2493</v>
      </c>
      <c r="C554" s="337" t="s">
        <v>1235</v>
      </c>
      <c r="D554" s="393" t="s">
        <v>2962</v>
      </c>
      <c r="E554" s="334">
        <f>E553</f>
        <v>0</v>
      </c>
      <c r="F554" s="394" t="s">
        <v>2973</v>
      </c>
      <c r="G554" s="334">
        <v>0.23</v>
      </c>
      <c r="H554" s="334">
        <v>1007</v>
      </c>
      <c r="I554" s="329">
        <f t="shared" si="18"/>
        <v>0</v>
      </c>
      <c r="J554" s="329">
        <f t="shared" si="17"/>
        <v>0</v>
      </c>
      <c r="K554" s="321">
        <v>0.9</v>
      </c>
    </row>
    <row r="555" s="200" customFormat="1" ht="18" hidden="1" customHeight="1" spans="1:11">
      <c r="A555" s="328">
        <f>SUBTOTAL(3,$B$7:B555)</f>
        <v>7</v>
      </c>
      <c r="B555" s="337" t="s">
        <v>2493</v>
      </c>
      <c r="C555" s="337" t="s">
        <v>1235</v>
      </c>
      <c r="D555" s="393" t="s">
        <v>2962</v>
      </c>
      <c r="E555" s="334">
        <f>E553</f>
        <v>0</v>
      </c>
      <c r="F555" s="394" t="s">
        <v>3012</v>
      </c>
      <c r="G555" s="334">
        <v>0.23</v>
      </c>
      <c r="H555" s="334">
        <v>516</v>
      </c>
      <c r="I555" s="329">
        <f t="shared" si="18"/>
        <v>0</v>
      </c>
      <c r="J555" s="329">
        <f t="shared" si="17"/>
        <v>0</v>
      </c>
      <c r="K555" s="321">
        <v>0.9</v>
      </c>
    </row>
    <row r="556" s="200" customFormat="1" ht="18" hidden="1" customHeight="1" spans="1:11">
      <c r="A556" s="328">
        <f>SUBTOTAL(3,$B$7:B556)</f>
        <v>7</v>
      </c>
      <c r="B556" s="337" t="s">
        <v>2494</v>
      </c>
      <c r="C556" s="337" t="s">
        <v>1237</v>
      </c>
      <c r="D556" s="393" t="s">
        <v>2962</v>
      </c>
      <c r="E556" s="334">
        <f>'表三 甲'!E1401</f>
        <v>0</v>
      </c>
      <c r="F556" s="394" t="s">
        <v>3004</v>
      </c>
      <c r="G556" s="334">
        <v>0.26</v>
      </c>
      <c r="H556" s="334">
        <v>372</v>
      </c>
      <c r="I556" s="329">
        <f t="shared" si="18"/>
        <v>0</v>
      </c>
      <c r="J556" s="329">
        <f t="shared" si="17"/>
        <v>0</v>
      </c>
      <c r="K556" s="321">
        <v>0.9</v>
      </c>
    </row>
    <row r="557" s="200" customFormat="1" ht="18" hidden="1" customHeight="1" spans="1:11">
      <c r="A557" s="328">
        <f>SUBTOTAL(3,$B$7:B557)</f>
        <v>7</v>
      </c>
      <c r="B557" s="337" t="s">
        <v>2494</v>
      </c>
      <c r="C557" s="337" t="s">
        <v>1237</v>
      </c>
      <c r="D557" s="393" t="s">
        <v>2962</v>
      </c>
      <c r="E557" s="334">
        <f>E556</f>
        <v>0</v>
      </c>
      <c r="F557" s="394" t="s">
        <v>2973</v>
      </c>
      <c r="G557" s="334">
        <v>0.26</v>
      </c>
      <c r="H557" s="334">
        <v>1007</v>
      </c>
      <c r="I557" s="329">
        <f t="shared" si="18"/>
        <v>0</v>
      </c>
      <c r="J557" s="329">
        <f t="shared" si="17"/>
        <v>0</v>
      </c>
      <c r="K557" s="321">
        <v>0.9</v>
      </c>
    </row>
    <row r="558" s="200" customFormat="1" ht="18" hidden="1" customHeight="1" spans="1:11">
      <c r="A558" s="328">
        <f>SUBTOTAL(3,$B$7:B558)</f>
        <v>7</v>
      </c>
      <c r="B558" s="337" t="s">
        <v>2494</v>
      </c>
      <c r="C558" s="337" t="s">
        <v>1237</v>
      </c>
      <c r="D558" s="393" t="s">
        <v>2962</v>
      </c>
      <c r="E558" s="334">
        <f>E556</f>
        <v>0</v>
      </c>
      <c r="F558" s="394" t="s">
        <v>3013</v>
      </c>
      <c r="G558" s="334">
        <v>0.26</v>
      </c>
      <c r="H558" s="334">
        <v>516</v>
      </c>
      <c r="I558" s="329">
        <f t="shared" si="18"/>
        <v>0</v>
      </c>
      <c r="J558" s="329">
        <f t="shared" si="17"/>
        <v>0</v>
      </c>
      <c r="K558" s="321">
        <v>0.9</v>
      </c>
    </row>
    <row r="559" s="200" customFormat="1" ht="18" hidden="1" customHeight="1" spans="1:11">
      <c r="A559" s="328">
        <f>SUBTOTAL(3,$B$7:B559)</f>
        <v>7</v>
      </c>
      <c r="B559" s="337" t="s">
        <v>2495</v>
      </c>
      <c r="C559" s="337" t="s">
        <v>1239</v>
      </c>
      <c r="D559" s="393" t="s">
        <v>2962</v>
      </c>
      <c r="E559" s="334">
        <f>'表三 甲'!E1402</f>
        <v>0</v>
      </c>
      <c r="F559" s="394" t="s">
        <v>3007</v>
      </c>
      <c r="G559" s="334">
        <v>0.29</v>
      </c>
      <c r="H559" s="334">
        <v>516</v>
      </c>
      <c r="I559" s="329">
        <f t="shared" si="18"/>
        <v>0</v>
      </c>
      <c r="J559" s="329">
        <f t="shared" si="17"/>
        <v>0</v>
      </c>
      <c r="K559" s="321">
        <v>0.9</v>
      </c>
    </row>
    <row r="560" s="200" customFormat="1" ht="18" hidden="1" customHeight="1" spans="1:11">
      <c r="A560" s="328">
        <f>SUBTOTAL(3,$B$7:B560)</f>
        <v>7</v>
      </c>
      <c r="B560" s="337" t="s">
        <v>2495</v>
      </c>
      <c r="C560" s="337" t="s">
        <v>1239</v>
      </c>
      <c r="D560" s="393" t="s">
        <v>2962</v>
      </c>
      <c r="E560" s="334">
        <f>E559</f>
        <v>0</v>
      </c>
      <c r="F560" s="394" t="s">
        <v>2973</v>
      </c>
      <c r="G560" s="334">
        <v>0.29</v>
      </c>
      <c r="H560" s="334">
        <v>1007</v>
      </c>
      <c r="I560" s="329">
        <f t="shared" si="18"/>
        <v>0</v>
      </c>
      <c r="J560" s="329">
        <f t="shared" si="17"/>
        <v>0</v>
      </c>
      <c r="K560" s="321">
        <v>0.9</v>
      </c>
    </row>
    <row r="561" s="200" customFormat="1" ht="18" hidden="1" customHeight="1" spans="1:11">
      <c r="A561" s="328">
        <f>SUBTOTAL(3,$B$7:B561)</f>
        <v>7</v>
      </c>
      <c r="B561" s="337" t="s">
        <v>2495</v>
      </c>
      <c r="C561" s="337" t="s">
        <v>1239</v>
      </c>
      <c r="D561" s="393" t="s">
        <v>2962</v>
      </c>
      <c r="E561" s="334">
        <f>E559</f>
        <v>0</v>
      </c>
      <c r="F561" s="394" t="s">
        <v>3006</v>
      </c>
      <c r="G561" s="334">
        <v>0.29</v>
      </c>
      <c r="H561" s="334">
        <v>372</v>
      </c>
      <c r="I561" s="329">
        <f t="shared" si="18"/>
        <v>0</v>
      </c>
      <c r="J561" s="329">
        <f t="shared" si="17"/>
        <v>0</v>
      </c>
      <c r="K561" s="321">
        <v>0.9</v>
      </c>
    </row>
    <row r="562" s="200" customFormat="1" ht="18" hidden="1" customHeight="1" spans="1:11">
      <c r="A562" s="328">
        <f>SUBTOTAL(3,$B$7:B562)</f>
        <v>7</v>
      </c>
      <c r="B562" s="337" t="s">
        <v>2496</v>
      </c>
      <c r="C562" s="337" t="s">
        <v>1241</v>
      </c>
      <c r="D562" s="393" t="s">
        <v>2962</v>
      </c>
      <c r="E562" s="334">
        <f>'表三 甲'!E1403</f>
        <v>0</v>
      </c>
      <c r="F562" s="394" t="s">
        <v>3014</v>
      </c>
      <c r="G562" s="334">
        <v>0.32</v>
      </c>
      <c r="H562" s="334">
        <v>516</v>
      </c>
      <c r="I562" s="329">
        <f t="shared" si="18"/>
        <v>0</v>
      </c>
      <c r="J562" s="329">
        <f t="shared" si="17"/>
        <v>0</v>
      </c>
      <c r="K562" s="321">
        <v>0.9</v>
      </c>
    </row>
    <row r="563" s="200" customFormat="1" ht="18" hidden="1" customHeight="1" spans="1:11">
      <c r="A563" s="328">
        <f>SUBTOTAL(3,$B$7:B563)</f>
        <v>7</v>
      </c>
      <c r="B563" s="337" t="s">
        <v>2496</v>
      </c>
      <c r="C563" s="337" t="s">
        <v>1241</v>
      </c>
      <c r="D563" s="393" t="s">
        <v>2962</v>
      </c>
      <c r="E563" s="334">
        <f>E562</f>
        <v>0</v>
      </c>
      <c r="F563" s="394" t="s">
        <v>3004</v>
      </c>
      <c r="G563" s="334">
        <v>0.32</v>
      </c>
      <c r="H563" s="334">
        <v>372</v>
      </c>
      <c r="I563" s="329">
        <f t="shared" si="18"/>
        <v>0</v>
      </c>
      <c r="J563" s="329">
        <f t="shared" si="17"/>
        <v>0</v>
      </c>
      <c r="K563" s="321">
        <v>0.9</v>
      </c>
    </row>
    <row r="564" s="200" customFormat="1" ht="18" hidden="1" customHeight="1" spans="1:11">
      <c r="A564" s="328">
        <f>SUBTOTAL(3,$B$7:B564)</f>
        <v>7</v>
      </c>
      <c r="B564" s="337" t="s">
        <v>2496</v>
      </c>
      <c r="C564" s="337" t="s">
        <v>1241</v>
      </c>
      <c r="D564" s="393" t="s">
        <v>2962</v>
      </c>
      <c r="E564" s="334">
        <f>E562</f>
        <v>0</v>
      </c>
      <c r="F564" s="394" t="s">
        <v>2973</v>
      </c>
      <c r="G564" s="334">
        <v>0.32</v>
      </c>
      <c r="H564" s="334">
        <v>1007</v>
      </c>
      <c r="I564" s="329">
        <f t="shared" si="18"/>
        <v>0</v>
      </c>
      <c r="J564" s="329">
        <f t="shared" si="17"/>
        <v>0</v>
      </c>
      <c r="K564" s="321">
        <v>0.9</v>
      </c>
    </row>
    <row r="565" s="200" customFormat="1" ht="18" hidden="1" customHeight="1" spans="1:11">
      <c r="A565" s="328">
        <f>SUBTOTAL(3,$B$7:B565)</f>
        <v>7</v>
      </c>
      <c r="B565" s="337" t="s">
        <v>2497</v>
      </c>
      <c r="C565" s="337" t="s">
        <v>1243</v>
      </c>
      <c r="D565" s="393" t="s">
        <v>2962</v>
      </c>
      <c r="E565" s="334">
        <f>'表三 甲'!E1404</f>
        <v>0</v>
      </c>
      <c r="F565" s="394" t="s">
        <v>2973</v>
      </c>
      <c r="G565" s="334">
        <v>0.23</v>
      </c>
      <c r="H565" s="334">
        <v>1007</v>
      </c>
      <c r="I565" s="329">
        <f t="shared" si="18"/>
        <v>0</v>
      </c>
      <c r="J565" s="329">
        <f t="shared" si="17"/>
        <v>0</v>
      </c>
      <c r="K565" s="321">
        <v>0.9</v>
      </c>
    </row>
    <row r="566" s="200" customFormat="1" ht="18" hidden="1" customHeight="1" spans="1:11">
      <c r="A566" s="328">
        <f>SUBTOTAL(3,$B$7:B566)</f>
        <v>7</v>
      </c>
      <c r="B566" s="337" t="s">
        <v>2497</v>
      </c>
      <c r="C566" s="337" t="s">
        <v>1243</v>
      </c>
      <c r="D566" s="393" t="s">
        <v>2962</v>
      </c>
      <c r="E566" s="334">
        <f>E565</f>
        <v>0</v>
      </c>
      <c r="F566" s="394" t="s">
        <v>3012</v>
      </c>
      <c r="G566" s="334">
        <v>0.23</v>
      </c>
      <c r="H566" s="334">
        <v>516</v>
      </c>
      <c r="I566" s="329">
        <f t="shared" si="18"/>
        <v>0</v>
      </c>
      <c r="J566" s="329">
        <f t="shared" si="17"/>
        <v>0</v>
      </c>
      <c r="K566" s="321">
        <v>0.9</v>
      </c>
    </row>
    <row r="567" s="200" customFormat="1" ht="18" hidden="1" customHeight="1" spans="1:11">
      <c r="A567" s="328">
        <f>SUBTOTAL(3,$B$7:B567)</f>
        <v>7</v>
      </c>
      <c r="B567" s="337" t="s">
        <v>2497</v>
      </c>
      <c r="C567" s="337" t="s">
        <v>1243</v>
      </c>
      <c r="D567" s="393" t="s">
        <v>2962</v>
      </c>
      <c r="E567" s="334">
        <f>E565</f>
        <v>0</v>
      </c>
      <c r="F567" s="394" t="s">
        <v>3004</v>
      </c>
      <c r="G567" s="334">
        <v>0.23</v>
      </c>
      <c r="H567" s="334">
        <v>372</v>
      </c>
      <c r="I567" s="329">
        <f t="shared" si="18"/>
        <v>0</v>
      </c>
      <c r="J567" s="329">
        <f t="shared" si="17"/>
        <v>0</v>
      </c>
      <c r="K567" s="321">
        <v>0.9</v>
      </c>
    </row>
    <row r="568" s="200" customFormat="1" ht="18" hidden="1" customHeight="1" spans="1:11">
      <c r="A568" s="328">
        <f>SUBTOTAL(3,$B$7:B568)</f>
        <v>7</v>
      </c>
      <c r="B568" s="337" t="s">
        <v>2498</v>
      </c>
      <c r="C568" s="337" t="s">
        <v>1245</v>
      </c>
      <c r="D568" s="393" t="s">
        <v>2962</v>
      </c>
      <c r="E568" s="334">
        <f>'表三 甲'!E1405</f>
        <v>0</v>
      </c>
      <c r="F568" s="394" t="s">
        <v>3004</v>
      </c>
      <c r="G568" s="334">
        <v>0.27</v>
      </c>
      <c r="H568" s="334">
        <v>372</v>
      </c>
      <c r="I568" s="329">
        <f t="shared" si="18"/>
        <v>0</v>
      </c>
      <c r="J568" s="329">
        <f t="shared" si="17"/>
        <v>0</v>
      </c>
      <c r="K568" s="321">
        <v>0.9</v>
      </c>
    </row>
    <row r="569" s="200" customFormat="1" ht="18" hidden="1" customHeight="1" spans="1:11">
      <c r="A569" s="328">
        <f>SUBTOTAL(3,$B$7:B569)</f>
        <v>7</v>
      </c>
      <c r="B569" s="337" t="s">
        <v>2498</v>
      </c>
      <c r="C569" s="337" t="s">
        <v>1245</v>
      </c>
      <c r="D569" s="393" t="s">
        <v>2962</v>
      </c>
      <c r="E569" s="334">
        <f>E568</f>
        <v>0</v>
      </c>
      <c r="F569" s="394" t="s">
        <v>3012</v>
      </c>
      <c r="G569" s="334">
        <v>0.27</v>
      </c>
      <c r="H569" s="334">
        <v>516</v>
      </c>
      <c r="I569" s="329">
        <f t="shared" si="18"/>
        <v>0</v>
      </c>
      <c r="J569" s="329">
        <f t="shared" si="17"/>
        <v>0</v>
      </c>
      <c r="K569" s="321">
        <v>0.9</v>
      </c>
    </row>
    <row r="570" s="200" customFormat="1" ht="18" hidden="1" customHeight="1" spans="1:11">
      <c r="A570" s="328">
        <f>SUBTOTAL(3,$B$7:B570)</f>
        <v>7</v>
      </c>
      <c r="B570" s="337" t="s">
        <v>2498</v>
      </c>
      <c r="C570" s="337" t="s">
        <v>1245</v>
      </c>
      <c r="D570" s="393" t="s">
        <v>2962</v>
      </c>
      <c r="E570" s="334">
        <f>E568</f>
        <v>0</v>
      </c>
      <c r="F570" s="394" t="s">
        <v>2973</v>
      </c>
      <c r="G570" s="334">
        <v>0.27</v>
      </c>
      <c r="H570" s="334">
        <v>1007</v>
      </c>
      <c r="I570" s="329">
        <f t="shared" si="18"/>
        <v>0</v>
      </c>
      <c r="J570" s="329">
        <f t="shared" si="17"/>
        <v>0</v>
      </c>
      <c r="K570" s="321">
        <v>0.9</v>
      </c>
    </row>
    <row r="571" s="200" customFormat="1" ht="18" hidden="1" customHeight="1" spans="1:11">
      <c r="A571" s="328">
        <f>SUBTOTAL(3,$B$7:B571)</f>
        <v>7</v>
      </c>
      <c r="B571" s="337" t="s">
        <v>2499</v>
      </c>
      <c r="C571" s="337" t="s">
        <v>1247</v>
      </c>
      <c r="D571" s="393" t="s">
        <v>2962</v>
      </c>
      <c r="E571" s="334">
        <f>'表三 甲'!E1406</f>
        <v>0</v>
      </c>
      <c r="F571" s="394" t="s">
        <v>3012</v>
      </c>
      <c r="G571" s="334">
        <v>0.3</v>
      </c>
      <c r="H571" s="334">
        <v>516</v>
      </c>
      <c r="I571" s="329">
        <f t="shared" si="18"/>
        <v>0</v>
      </c>
      <c r="J571" s="329">
        <f t="shared" si="17"/>
        <v>0</v>
      </c>
      <c r="K571" s="321">
        <v>0.9</v>
      </c>
    </row>
    <row r="572" s="200" customFormat="1" ht="18" hidden="1" customHeight="1" spans="1:11">
      <c r="A572" s="328">
        <f>SUBTOTAL(3,$B$7:B572)</f>
        <v>7</v>
      </c>
      <c r="B572" s="337" t="s">
        <v>2499</v>
      </c>
      <c r="C572" s="337" t="s">
        <v>1247</v>
      </c>
      <c r="D572" s="393" t="s">
        <v>2962</v>
      </c>
      <c r="E572" s="334">
        <f>E571</f>
        <v>0</v>
      </c>
      <c r="F572" s="394" t="s">
        <v>3004</v>
      </c>
      <c r="G572" s="334">
        <v>0.3</v>
      </c>
      <c r="H572" s="334">
        <v>372</v>
      </c>
      <c r="I572" s="329">
        <f t="shared" si="18"/>
        <v>0</v>
      </c>
      <c r="J572" s="329">
        <f t="shared" si="17"/>
        <v>0</v>
      </c>
      <c r="K572" s="321">
        <v>0.9</v>
      </c>
    </row>
    <row r="573" s="200" customFormat="1" ht="18" hidden="1" customHeight="1" spans="1:11">
      <c r="A573" s="328">
        <f>SUBTOTAL(3,$B$7:B573)</f>
        <v>7</v>
      </c>
      <c r="B573" s="337" t="s">
        <v>2499</v>
      </c>
      <c r="C573" s="337" t="s">
        <v>1247</v>
      </c>
      <c r="D573" s="393" t="s">
        <v>2962</v>
      </c>
      <c r="E573" s="334">
        <f>E571</f>
        <v>0</v>
      </c>
      <c r="F573" s="394" t="s">
        <v>2973</v>
      </c>
      <c r="G573" s="334">
        <v>0.3</v>
      </c>
      <c r="H573" s="334">
        <v>1007</v>
      </c>
      <c r="I573" s="329">
        <f t="shared" si="18"/>
        <v>0</v>
      </c>
      <c r="J573" s="329">
        <f t="shared" si="17"/>
        <v>0</v>
      </c>
      <c r="K573" s="321">
        <v>0.9</v>
      </c>
    </row>
    <row r="574" s="200" customFormat="1" ht="18" hidden="1" customHeight="1" spans="1:11">
      <c r="A574" s="328">
        <f>SUBTOTAL(3,$B$7:B574)</f>
        <v>7</v>
      </c>
      <c r="B574" s="337" t="s">
        <v>2500</v>
      </c>
      <c r="C574" s="337" t="s">
        <v>1249</v>
      </c>
      <c r="D574" s="393" t="s">
        <v>2962</v>
      </c>
      <c r="E574" s="334">
        <f>'表三 甲'!E1407</f>
        <v>0</v>
      </c>
      <c r="F574" s="394" t="s">
        <v>3012</v>
      </c>
      <c r="G574" s="334">
        <v>0.33</v>
      </c>
      <c r="H574" s="334">
        <v>516</v>
      </c>
      <c r="I574" s="329">
        <f t="shared" si="18"/>
        <v>0</v>
      </c>
      <c r="J574" s="329">
        <f t="shared" si="17"/>
        <v>0</v>
      </c>
      <c r="K574" s="321">
        <v>0.9</v>
      </c>
    </row>
    <row r="575" s="200" customFormat="1" ht="18" hidden="1" customHeight="1" spans="1:11">
      <c r="A575" s="328">
        <f>SUBTOTAL(3,$B$7:B575)</f>
        <v>7</v>
      </c>
      <c r="B575" s="337" t="s">
        <v>2500</v>
      </c>
      <c r="C575" s="337" t="s">
        <v>1249</v>
      </c>
      <c r="D575" s="393" t="s">
        <v>2962</v>
      </c>
      <c r="E575" s="334">
        <f>E574</f>
        <v>0</v>
      </c>
      <c r="F575" s="394" t="s">
        <v>2973</v>
      </c>
      <c r="G575" s="334">
        <v>0.33</v>
      </c>
      <c r="H575" s="334">
        <v>1007</v>
      </c>
      <c r="I575" s="329">
        <f t="shared" si="18"/>
        <v>0</v>
      </c>
      <c r="J575" s="329">
        <f t="shared" si="17"/>
        <v>0</v>
      </c>
      <c r="K575" s="321">
        <v>0.9</v>
      </c>
    </row>
    <row r="576" s="200" customFormat="1" ht="18" hidden="1" customHeight="1" spans="1:11">
      <c r="A576" s="328">
        <f>SUBTOTAL(3,$B$7:B576)</f>
        <v>7</v>
      </c>
      <c r="B576" s="337" t="s">
        <v>2500</v>
      </c>
      <c r="C576" s="337" t="s">
        <v>1249</v>
      </c>
      <c r="D576" s="393" t="s">
        <v>2962</v>
      </c>
      <c r="E576" s="334">
        <f>E574</f>
        <v>0</v>
      </c>
      <c r="F576" s="394" t="s">
        <v>3004</v>
      </c>
      <c r="G576" s="334">
        <v>0.33</v>
      </c>
      <c r="H576" s="334">
        <v>372</v>
      </c>
      <c r="I576" s="329">
        <f t="shared" si="18"/>
        <v>0</v>
      </c>
      <c r="J576" s="329">
        <f t="shared" si="17"/>
        <v>0</v>
      </c>
      <c r="K576" s="321">
        <v>0.9</v>
      </c>
    </row>
    <row r="577" s="200" customFormat="1" ht="18" hidden="1" customHeight="1" spans="1:11">
      <c r="A577" s="328">
        <f>SUBTOTAL(3,$B$7:B577)</f>
        <v>7</v>
      </c>
      <c r="B577" s="337" t="s">
        <v>2501</v>
      </c>
      <c r="C577" s="337" t="s">
        <v>1251</v>
      </c>
      <c r="D577" s="393" t="s">
        <v>2962</v>
      </c>
      <c r="E577" s="334">
        <f>'表三 甲'!E1408</f>
        <v>0</v>
      </c>
      <c r="F577" s="394" t="s">
        <v>2973</v>
      </c>
      <c r="G577" s="334">
        <v>0.37</v>
      </c>
      <c r="H577" s="334">
        <v>1007</v>
      </c>
      <c r="I577" s="329">
        <f t="shared" si="18"/>
        <v>0</v>
      </c>
      <c r="J577" s="329">
        <f t="shared" si="17"/>
        <v>0</v>
      </c>
      <c r="K577" s="321">
        <v>0.9</v>
      </c>
    </row>
    <row r="578" s="200" customFormat="1" ht="18" hidden="1" customHeight="1" spans="1:11">
      <c r="A578" s="328">
        <f>SUBTOTAL(3,$B$7:B578)</f>
        <v>7</v>
      </c>
      <c r="B578" s="337" t="s">
        <v>2501</v>
      </c>
      <c r="C578" s="337" t="s">
        <v>1251</v>
      </c>
      <c r="D578" s="393" t="s">
        <v>2962</v>
      </c>
      <c r="E578" s="334">
        <f>E577</f>
        <v>0</v>
      </c>
      <c r="F578" s="394" t="s">
        <v>3004</v>
      </c>
      <c r="G578" s="334">
        <v>0.37</v>
      </c>
      <c r="H578" s="334">
        <v>372</v>
      </c>
      <c r="I578" s="329">
        <f t="shared" si="18"/>
        <v>0</v>
      </c>
      <c r="J578" s="329">
        <f t="shared" si="17"/>
        <v>0</v>
      </c>
      <c r="K578" s="321">
        <v>0.9</v>
      </c>
    </row>
    <row r="579" s="200" customFormat="1" ht="18" hidden="1" customHeight="1" spans="1:11">
      <c r="A579" s="328">
        <f>SUBTOTAL(3,$B$7:B579)</f>
        <v>7</v>
      </c>
      <c r="B579" s="337" t="s">
        <v>2501</v>
      </c>
      <c r="C579" s="337" t="s">
        <v>1251</v>
      </c>
      <c r="D579" s="393" t="s">
        <v>2962</v>
      </c>
      <c r="E579" s="334">
        <f>E577</f>
        <v>0</v>
      </c>
      <c r="F579" s="394" t="s">
        <v>3012</v>
      </c>
      <c r="G579" s="334">
        <v>0.37</v>
      </c>
      <c r="H579" s="334">
        <v>516</v>
      </c>
      <c r="I579" s="329">
        <f t="shared" si="18"/>
        <v>0</v>
      </c>
      <c r="J579" s="329">
        <f t="shared" si="17"/>
        <v>0</v>
      </c>
      <c r="K579" s="321">
        <v>0.9</v>
      </c>
    </row>
    <row r="580" s="200" customFormat="1" ht="18" hidden="1" customHeight="1" spans="1:11">
      <c r="A580" s="328">
        <f>SUBTOTAL(3,$B$7:B580)</f>
        <v>7</v>
      </c>
      <c r="B580" s="337" t="s">
        <v>2502</v>
      </c>
      <c r="C580" s="337" t="s">
        <v>1253</v>
      </c>
      <c r="D580" s="393" t="s">
        <v>2962</v>
      </c>
      <c r="E580" s="334">
        <f>'表三 甲'!E1409</f>
        <v>0</v>
      </c>
      <c r="F580" s="394" t="s">
        <v>3004</v>
      </c>
      <c r="G580" s="334">
        <v>0.28</v>
      </c>
      <c r="H580" s="334">
        <v>372</v>
      </c>
      <c r="I580" s="329">
        <f t="shared" si="18"/>
        <v>0</v>
      </c>
      <c r="J580" s="329">
        <f t="shared" si="17"/>
        <v>0</v>
      </c>
      <c r="K580" s="321">
        <v>0.9</v>
      </c>
    </row>
    <row r="581" s="200" customFormat="1" ht="18" hidden="1" customHeight="1" spans="1:11">
      <c r="A581" s="328">
        <f>SUBTOTAL(3,$B$7:B581)</f>
        <v>7</v>
      </c>
      <c r="B581" s="337" t="s">
        <v>2502</v>
      </c>
      <c r="C581" s="337" t="s">
        <v>1253</v>
      </c>
      <c r="D581" s="393" t="s">
        <v>2962</v>
      </c>
      <c r="E581" s="334">
        <f>E580</f>
        <v>0</v>
      </c>
      <c r="F581" s="394" t="s">
        <v>2973</v>
      </c>
      <c r="G581" s="334">
        <v>0.28</v>
      </c>
      <c r="H581" s="334">
        <v>1007</v>
      </c>
      <c r="I581" s="329">
        <f t="shared" si="18"/>
        <v>0</v>
      </c>
      <c r="J581" s="329">
        <f t="shared" si="17"/>
        <v>0</v>
      </c>
      <c r="K581" s="321">
        <v>0.9</v>
      </c>
    </row>
    <row r="582" s="200" customFormat="1" ht="18" hidden="1" customHeight="1" spans="1:11">
      <c r="A582" s="328">
        <f>SUBTOTAL(3,$B$7:B582)</f>
        <v>7</v>
      </c>
      <c r="B582" s="337" t="s">
        <v>2502</v>
      </c>
      <c r="C582" s="337" t="s">
        <v>1253</v>
      </c>
      <c r="D582" s="393" t="s">
        <v>2962</v>
      </c>
      <c r="E582" s="334">
        <f>E580</f>
        <v>0</v>
      </c>
      <c r="F582" s="394" t="s">
        <v>3012</v>
      </c>
      <c r="G582" s="334">
        <v>0.28</v>
      </c>
      <c r="H582" s="334">
        <v>516</v>
      </c>
      <c r="I582" s="329">
        <f t="shared" si="18"/>
        <v>0</v>
      </c>
      <c r="J582" s="329">
        <f t="shared" si="17"/>
        <v>0</v>
      </c>
      <c r="K582" s="321">
        <v>0.9</v>
      </c>
    </row>
    <row r="583" s="200" customFormat="1" ht="18" hidden="1" customHeight="1" spans="1:11">
      <c r="A583" s="328">
        <f>SUBTOTAL(3,$B$7:B583)</f>
        <v>7</v>
      </c>
      <c r="B583" s="337" t="s">
        <v>2503</v>
      </c>
      <c r="C583" s="337" t="s">
        <v>1255</v>
      </c>
      <c r="D583" s="393" t="s">
        <v>2962</v>
      </c>
      <c r="E583" s="334">
        <f>'表三 甲'!E1410</f>
        <v>0</v>
      </c>
      <c r="F583" s="394" t="s">
        <v>3012</v>
      </c>
      <c r="G583" s="334">
        <v>0.32</v>
      </c>
      <c r="H583" s="334">
        <v>516</v>
      </c>
      <c r="I583" s="329">
        <f t="shared" si="18"/>
        <v>0</v>
      </c>
      <c r="J583" s="329">
        <f t="shared" si="17"/>
        <v>0</v>
      </c>
      <c r="K583" s="321">
        <v>0.9</v>
      </c>
    </row>
    <row r="584" s="200" customFormat="1" ht="18" hidden="1" customHeight="1" spans="1:11">
      <c r="A584" s="328">
        <f>SUBTOTAL(3,$B$7:B584)</f>
        <v>7</v>
      </c>
      <c r="B584" s="337" t="s">
        <v>2503</v>
      </c>
      <c r="C584" s="337" t="s">
        <v>1255</v>
      </c>
      <c r="D584" s="393" t="s">
        <v>2962</v>
      </c>
      <c r="E584" s="334">
        <f>E583</f>
        <v>0</v>
      </c>
      <c r="F584" s="394" t="s">
        <v>3004</v>
      </c>
      <c r="G584" s="334">
        <v>0.32</v>
      </c>
      <c r="H584" s="334">
        <v>372</v>
      </c>
      <c r="I584" s="329">
        <f t="shared" si="18"/>
        <v>0</v>
      </c>
      <c r="J584" s="329">
        <f t="shared" ref="J584:J647" si="19">H584*I584</f>
        <v>0</v>
      </c>
      <c r="K584" s="321">
        <v>0.9</v>
      </c>
    </row>
    <row r="585" s="200" customFormat="1" ht="18" hidden="1" customHeight="1" spans="1:11">
      <c r="A585" s="328">
        <f>SUBTOTAL(3,$B$7:B585)</f>
        <v>7</v>
      </c>
      <c r="B585" s="337" t="s">
        <v>2503</v>
      </c>
      <c r="C585" s="337" t="s">
        <v>1255</v>
      </c>
      <c r="D585" s="393" t="s">
        <v>2962</v>
      </c>
      <c r="E585" s="334">
        <f>E583</f>
        <v>0</v>
      </c>
      <c r="F585" s="394" t="s">
        <v>2973</v>
      </c>
      <c r="G585" s="334">
        <v>0.32</v>
      </c>
      <c r="H585" s="334">
        <v>1007</v>
      </c>
      <c r="I585" s="329">
        <f t="shared" si="18"/>
        <v>0</v>
      </c>
      <c r="J585" s="329">
        <f t="shared" si="19"/>
        <v>0</v>
      </c>
      <c r="K585" s="321">
        <v>0.9</v>
      </c>
    </row>
    <row r="586" s="200" customFormat="1" ht="18" hidden="1" customHeight="1" spans="1:11">
      <c r="A586" s="328">
        <f>SUBTOTAL(3,$B$7:B586)</f>
        <v>7</v>
      </c>
      <c r="B586" s="337" t="s">
        <v>2504</v>
      </c>
      <c r="C586" s="337" t="s">
        <v>1257</v>
      </c>
      <c r="D586" s="393" t="s">
        <v>2962</v>
      </c>
      <c r="E586" s="334">
        <f>'表三 甲'!E1411</f>
        <v>0</v>
      </c>
      <c r="F586" s="394" t="s">
        <v>3004</v>
      </c>
      <c r="G586" s="334">
        <v>0.36</v>
      </c>
      <c r="H586" s="334">
        <v>372</v>
      </c>
      <c r="I586" s="329">
        <f t="shared" si="18"/>
        <v>0</v>
      </c>
      <c r="J586" s="329">
        <f t="shared" si="19"/>
        <v>0</v>
      </c>
      <c r="K586" s="321">
        <v>0.9</v>
      </c>
    </row>
    <row r="587" s="200" customFormat="1" ht="18" hidden="1" customHeight="1" spans="1:11">
      <c r="A587" s="328">
        <f>SUBTOTAL(3,$B$7:B587)</f>
        <v>7</v>
      </c>
      <c r="B587" s="337" t="s">
        <v>2504</v>
      </c>
      <c r="C587" s="337" t="s">
        <v>1257</v>
      </c>
      <c r="D587" s="393" t="s">
        <v>2962</v>
      </c>
      <c r="E587" s="334">
        <f>E586</f>
        <v>0</v>
      </c>
      <c r="F587" s="394" t="s">
        <v>2973</v>
      </c>
      <c r="G587" s="334">
        <v>0.36</v>
      </c>
      <c r="H587" s="334">
        <v>1007</v>
      </c>
      <c r="I587" s="329">
        <f t="shared" si="18"/>
        <v>0</v>
      </c>
      <c r="J587" s="329">
        <f t="shared" si="19"/>
        <v>0</v>
      </c>
      <c r="K587" s="321">
        <v>0.9</v>
      </c>
    </row>
    <row r="588" s="200" customFormat="1" ht="18" hidden="1" customHeight="1" spans="1:11">
      <c r="A588" s="328">
        <f>SUBTOTAL(3,$B$7:B588)</f>
        <v>7</v>
      </c>
      <c r="B588" s="337" t="s">
        <v>2504</v>
      </c>
      <c r="C588" s="337" t="s">
        <v>1257</v>
      </c>
      <c r="D588" s="393" t="s">
        <v>2962</v>
      </c>
      <c r="E588" s="334">
        <f>E586</f>
        <v>0</v>
      </c>
      <c r="F588" s="394" t="s">
        <v>3012</v>
      </c>
      <c r="G588" s="334">
        <v>0.36</v>
      </c>
      <c r="H588" s="334">
        <v>516</v>
      </c>
      <c r="I588" s="329">
        <f t="shared" si="18"/>
        <v>0</v>
      </c>
      <c r="J588" s="329">
        <f t="shared" si="19"/>
        <v>0</v>
      </c>
      <c r="K588" s="321">
        <v>0.9</v>
      </c>
    </row>
    <row r="589" s="200" customFormat="1" ht="18" hidden="1" customHeight="1" spans="1:11">
      <c r="A589" s="328">
        <f>SUBTOTAL(3,$B$7:B589)</f>
        <v>7</v>
      </c>
      <c r="B589" s="337" t="s">
        <v>2505</v>
      </c>
      <c r="C589" s="337" t="s">
        <v>1259</v>
      </c>
      <c r="D589" s="393" t="s">
        <v>2962</v>
      </c>
      <c r="E589" s="334">
        <f>'表三 甲'!E1412</f>
        <v>0</v>
      </c>
      <c r="F589" s="394" t="s">
        <v>3004</v>
      </c>
      <c r="G589" s="334">
        <v>0.41</v>
      </c>
      <c r="H589" s="334">
        <v>372</v>
      </c>
      <c r="I589" s="329">
        <f t="shared" si="18"/>
        <v>0</v>
      </c>
      <c r="J589" s="329">
        <f t="shared" si="19"/>
        <v>0</v>
      </c>
      <c r="K589" s="321">
        <v>0.9</v>
      </c>
    </row>
    <row r="590" s="200" customFormat="1" ht="18" hidden="1" customHeight="1" spans="1:11">
      <c r="A590" s="328">
        <f>SUBTOTAL(3,$B$7:B590)</f>
        <v>7</v>
      </c>
      <c r="B590" s="337" t="s">
        <v>2505</v>
      </c>
      <c r="C590" s="337" t="s">
        <v>1259</v>
      </c>
      <c r="D590" s="393" t="s">
        <v>2962</v>
      </c>
      <c r="E590" s="334">
        <f>E589</f>
        <v>0</v>
      </c>
      <c r="F590" s="394" t="s">
        <v>2973</v>
      </c>
      <c r="G590" s="334">
        <v>0.41</v>
      </c>
      <c r="H590" s="334">
        <v>1007</v>
      </c>
      <c r="I590" s="329">
        <f t="shared" si="18"/>
        <v>0</v>
      </c>
      <c r="J590" s="329">
        <f t="shared" si="19"/>
        <v>0</v>
      </c>
      <c r="K590" s="321">
        <v>0.9</v>
      </c>
    </row>
    <row r="591" s="200" customFormat="1" ht="18" hidden="1" customHeight="1" spans="1:11">
      <c r="A591" s="328">
        <f>SUBTOTAL(3,$B$7:B591)</f>
        <v>7</v>
      </c>
      <c r="B591" s="337" t="s">
        <v>2505</v>
      </c>
      <c r="C591" s="337" t="s">
        <v>1259</v>
      </c>
      <c r="D591" s="393" t="s">
        <v>2962</v>
      </c>
      <c r="E591" s="334">
        <f>E589</f>
        <v>0</v>
      </c>
      <c r="F591" s="394" t="s">
        <v>3012</v>
      </c>
      <c r="G591" s="334">
        <v>0.41</v>
      </c>
      <c r="H591" s="334">
        <v>516</v>
      </c>
      <c r="I591" s="329">
        <f t="shared" si="18"/>
        <v>0</v>
      </c>
      <c r="J591" s="329">
        <f t="shared" si="19"/>
        <v>0</v>
      </c>
      <c r="K591" s="321">
        <v>0.9</v>
      </c>
    </row>
    <row r="592" s="200" customFormat="1" ht="18" hidden="1" customHeight="1" spans="1:11">
      <c r="A592" s="328">
        <f>SUBTOTAL(3,$B$7:B592)</f>
        <v>7</v>
      </c>
      <c r="B592" s="337" t="s">
        <v>2506</v>
      </c>
      <c r="C592" s="337" t="s">
        <v>1261</v>
      </c>
      <c r="D592" s="393" t="s">
        <v>2962</v>
      </c>
      <c r="E592" s="334">
        <f>'表三 甲'!E1413</f>
        <v>0</v>
      </c>
      <c r="F592" s="394" t="s">
        <v>2973</v>
      </c>
      <c r="G592" s="334">
        <v>0.45</v>
      </c>
      <c r="H592" s="334">
        <v>1007</v>
      </c>
      <c r="I592" s="329">
        <f t="shared" si="18"/>
        <v>0</v>
      </c>
      <c r="J592" s="329">
        <f t="shared" si="19"/>
        <v>0</v>
      </c>
      <c r="K592" s="321">
        <v>0.9</v>
      </c>
    </row>
    <row r="593" s="200" customFormat="1" ht="18" hidden="1" customHeight="1" spans="1:11">
      <c r="A593" s="328">
        <f>SUBTOTAL(3,$B$7:B593)</f>
        <v>7</v>
      </c>
      <c r="B593" s="337" t="s">
        <v>2506</v>
      </c>
      <c r="C593" s="337" t="s">
        <v>1261</v>
      </c>
      <c r="D593" s="393" t="s">
        <v>2962</v>
      </c>
      <c r="E593" s="334">
        <f>E592</f>
        <v>0</v>
      </c>
      <c r="F593" s="394" t="s">
        <v>3004</v>
      </c>
      <c r="G593" s="334">
        <v>0.45</v>
      </c>
      <c r="H593" s="334">
        <v>372</v>
      </c>
      <c r="I593" s="329">
        <f t="shared" si="18"/>
        <v>0</v>
      </c>
      <c r="J593" s="329">
        <f t="shared" si="19"/>
        <v>0</v>
      </c>
      <c r="K593" s="321">
        <v>0.9</v>
      </c>
    </row>
    <row r="594" s="200" customFormat="1" ht="18" hidden="1" customHeight="1" spans="1:11">
      <c r="A594" s="328">
        <f>SUBTOTAL(3,$B$7:B594)</f>
        <v>7</v>
      </c>
      <c r="B594" s="337" t="s">
        <v>2506</v>
      </c>
      <c r="C594" s="337" t="s">
        <v>1261</v>
      </c>
      <c r="D594" s="393" t="s">
        <v>2962</v>
      </c>
      <c r="E594" s="334">
        <f>E592</f>
        <v>0</v>
      </c>
      <c r="F594" s="394" t="s">
        <v>3012</v>
      </c>
      <c r="G594" s="334">
        <v>0.45</v>
      </c>
      <c r="H594" s="334">
        <v>516</v>
      </c>
      <c r="I594" s="329">
        <f t="shared" si="18"/>
        <v>0</v>
      </c>
      <c r="J594" s="329">
        <f t="shared" si="19"/>
        <v>0</v>
      </c>
      <c r="K594" s="321">
        <v>0.9</v>
      </c>
    </row>
    <row r="595" s="200" customFormat="1" ht="18" hidden="1" customHeight="1" spans="1:11">
      <c r="A595" s="328">
        <f>SUBTOTAL(3,$B$7:B595)</f>
        <v>7</v>
      </c>
      <c r="B595" s="337" t="s">
        <v>2507</v>
      </c>
      <c r="C595" s="337" t="s">
        <v>1263</v>
      </c>
      <c r="D595" s="393" t="s">
        <v>2962</v>
      </c>
      <c r="E595" s="334">
        <f>'表三 甲'!E1414</f>
        <v>0</v>
      </c>
      <c r="F595" s="394" t="s">
        <v>3005</v>
      </c>
      <c r="G595" s="334">
        <v>0.06</v>
      </c>
      <c r="H595" s="334">
        <v>814</v>
      </c>
      <c r="I595" s="329">
        <f t="shared" si="18"/>
        <v>0</v>
      </c>
      <c r="J595" s="329">
        <f t="shared" si="19"/>
        <v>0</v>
      </c>
      <c r="K595" s="321">
        <v>0.3</v>
      </c>
    </row>
    <row r="596" s="200" customFormat="1" ht="18" hidden="1" customHeight="1" spans="1:11">
      <c r="A596" s="328">
        <f>SUBTOTAL(3,$B$7:B596)</f>
        <v>7</v>
      </c>
      <c r="B596" s="337" t="s">
        <v>2509</v>
      </c>
      <c r="C596" s="337" t="s">
        <v>1267</v>
      </c>
      <c r="D596" s="393" t="s">
        <v>2962</v>
      </c>
      <c r="E596" s="334">
        <f>'表三 甲'!E1416</f>
        <v>0</v>
      </c>
      <c r="F596" s="394" t="s">
        <v>3005</v>
      </c>
      <c r="G596" s="334">
        <v>0.38</v>
      </c>
      <c r="H596" s="334">
        <v>814</v>
      </c>
      <c r="I596" s="329">
        <f t="shared" si="18"/>
        <v>0</v>
      </c>
      <c r="J596" s="329">
        <f t="shared" si="19"/>
        <v>0</v>
      </c>
      <c r="K596" s="321">
        <v>0.9</v>
      </c>
    </row>
    <row r="597" s="200" customFormat="1" ht="18" hidden="1" customHeight="1" spans="1:11">
      <c r="A597" s="328">
        <f>SUBTOTAL(3,$B$7:B597)</f>
        <v>7</v>
      </c>
      <c r="B597" s="337" t="s">
        <v>2510</v>
      </c>
      <c r="C597" s="337" t="s">
        <v>1269</v>
      </c>
      <c r="D597" s="393" t="s">
        <v>2962</v>
      </c>
      <c r="E597" s="334">
        <f>'表三 甲'!E1417</f>
        <v>0</v>
      </c>
      <c r="F597" s="394" t="s">
        <v>3005</v>
      </c>
      <c r="G597" s="334">
        <v>0.46</v>
      </c>
      <c r="H597" s="334">
        <v>814</v>
      </c>
      <c r="I597" s="329">
        <f t="shared" si="18"/>
        <v>0</v>
      </c>
      <c r="J597" s="329">
        <f t="shared" si="19"/>
        <v>0</v>
      </c>
      <c r="K597" s="321">
        <v>0.9</v>
      </c>
    </row>
    <row r="598" s="200" customFormat="1" ht="18" hidden="1" customHeight="1" spans="1:11">
      <c r="A598" s="328">
        <f>SUBTOTAL(3,$B$7:B598)</f>
        <v>7</v>
      </c>
      <c r="B598" s="337" t="s">
        <v>2511</v>
      </c>
      <c r="C598" s="337" t="s">
        <v>1271</v>
      </c>
      <c r="D598" s="393" t="s">
        <v>2962</v>
      </c>
      <c r="E598" s="334">
        <f>'表三 甲'!E1418</f>
        <v>0</v>
      </c>
      <c r="F598" s="394" t="s">
        <v>3005</v>
      </c>
      <c r="G598" s="334">
        <v>0.25</v>
      </c>
      <c r="H598" s="334">
        <v>814</v>
      </c>
      <c r="I598" s="329">
        <f t="shared" si="18"/>
        <v>0</v>
      </c>
      <c r="J598" s="329">
        <f t="shared" si="19"/>
        <v>0</v>
      </c>
      <c r="K598" s="321">
        <v>0.9</v>
      </c>
    </row>
    <row r="599" s="200" customFormat="1" ht="18" hidden="1" customHeight="1" spans="1:11">
      <c r="A599" s="328">
        <f>SUBTOTAL(3,$B$7:B599)</f>
        <v>7</v>
      </c>
      <c r="B599" s="337" t="s">
        <v>2512</v>
      </c>
      <c r="C599" s="337" t="s">
        <v>1273</v>
      </c>
      <c r="D599" s="393" t="s">
        <v>2962</v>
      </c>
      <c r="E599" s="334">
        <f>'表三 甲'!E1419</f>
        <v>0</v>
      </c>
      <c r="F599" s="394" t="s">
        <v>3005</v>
      </c>
      <c r="G599" s="334">
        <v>0.3</v>
      </c>
      <c r="H599" s="334">
        <v>814</v>
      </c>
      <c r="I599" s="329">
        <f t="shared" si="18"/>
        <v>0</v>
      </c>
      <c r="J599" s="329">
        <f t="shared" si="19"/>
        <v>0</v>
      </c>
      <c r="K599" s="321">
        <v>0.9</v>
      </c>
    </row>
    <row r="600" s="200" customFormat="1" ht="18" hidden="1" customHeight="1" spans="1:11">
      <c r="A600" s="328">
        <f>SUBTOTAL(3,$B$7:B600)</f>
        <v>7</v>
      </c>
      <c r="B600" s="337" t="s">
        <v>2521</v>
      </c>
      <c r="C600" s="337" t="s">
        <v>1291</v>
      </c>
      <c r="D600" s="393" t="s">
        <v>2962</v>
      </c>
      <c r="E600" s="334">
        <f>'表三 甲'!E1428</f>
        <v>0</v>
      </c>
      <c r="F600" s="394" t="s">
        <v>3015</v>
      </c>
      <c r="G600" s="334">
        <v>0.3</v>
      </c>
      <c r="H600" s="334">
        <v>120</v>
      </c>
      <c r="I600" s="329">
        <f t="shared" si="18"/>
        <v>0</v>
      </c>
      <c r="J600" s="329">
        <f t="shared" si="19"/>
        <v>0</v>
      </c>
      <c r="K600" s="321">
        <v>0.3</v>
      </c>
    </row>
    <row r="601" s="200" customFormat="1" ht="18" hidden="1" customHeight="1" spans="1:11">
      <c r="A601" s="328">
        <f>SUBTOTAL(3,$B$7:B601)</f>
        <v>7</v>
      </c>
      <c r="B601" s="337" t="s">
        <v>2522</v>
      </c>
      <c r="C601" s="337" t="s">
        <v>1294</v>
      </c>
      <c r="D601" s="393" t="s">
        <v>2962</v>
      </c>
      <c r="E601" s="334">
        <f>'表三 甲'!E1429</f>
        <v>0</v>
      </c>
      <c r="F601" s="394" t="s">
        <v>3015</v>
      </c>
      <c r="G601" s="334">
        <v>0.5</v>
      </c>
      <c r="H601" s="334">
        <v>120</v>
      </c>
      <c r="I601" s="329">
        <f t="shared" si="18"/>
        <v>0</v>
      </c>
      <c r="J601" s="329">
        <f t="shared" si="19"/>
        <v>0</v>
      </c>
      <c r="K601" s="321">
        <v>0.3</v>
      </c>
    </row>
    <row r="602" s="200" customFormat="1" ht="18" hidden="1" customHeight="1" spans="1:11">
      <c r="A602" s="328">
        <f>SUBTOTAL(3,$B$7:B602)</f>
        <v>7</v>
      </c>
      <c r="B602" s="337" t="s">
        <v>2556</v>
      </c>
      <c r="C602" s="337" t="s">
        <v>1363</v>
      </c>
      <c r="D602" s="393" t="s">
        <v>2962</v>
      </c>
      <c r="E602" s="334">
        <f>'表三 甲'!E1463</f>
        <v>0</v>
      </c>
      <c r="F602" s="394" t="s">
        <v>3016</v>
      </c>
      <c r="G602" s="334">
        <v>0.03</v>
      </c>
      <c r="H602" s="334">
        <v>144</v>
      </c>
      <c r="I602" s="329">
        <f t="shared" si="18"/>
        <v>0</v>
      </c>
      <c r="J602" s="329">
        <f t="shared" si="19"/>
        <v>0</v>
      </c>
      <c r="K602" s="321">
        <v>0.3</v>
      </c>
    </row>
    <row r="603" s="200" customFormat="1" ht="18" hidden="1" customHeight="1" spans="1:11">
      <c r="A603" s="328">
        <f>SUBTOTAL(3,$B$7:B603)</f>
        <v>7</v>
      </c>
      <c r="B603" s="337" t="s">
        <v>2557</v>
      </c>
      <c r="C603" s="337" t="s">
        <v>1365</v>
      </c>
      <c r="D603" s="393" t="s">
        <v>2962</v>
      </c>
      <c r="E603" s="334">
        <f>'表三 甲'!E1464</f>
        <v>0</v>
      </c>
      <c r="F603" s="394" t="s">
        <v>3017</v>
      </c>
      <c r="G603" s="334">
        <v>0.01</v>
      </c>
      <c r="H603" s="334">
        <v>209</v>
      </c>
      <c r="I603" s="329">
        <f t="shared" si="18"/>
        <v>0</v>
      </c>
      <c r="J603" s="329">
        <f t="shared" si="19"/>
        <v>0</v>
      </c>
      <c r="K603" s="321">
        <v>0.3</v>
      </c>
    </row>
    <row r="604" s="200" customFormat="1" ht="18" hidden="1" customHeight="1" spans="1:11">
      <c r="A604" s="328">
        <f>SUBTOTAL(3,$B$7:B604)</f>
        <v>7</v>
      </c>
      <c r="B604" s="337" t="s">
        <v>2558</v>
      </c>
      <c r="C604" s="361" t="s">
        <v>1367</v>
      </c>
      <c r="D604" s="393" t="s">
        <v>2962</v>
      </c>
      <c r="E604" s="334">
        <f>'表三 甲'!E1465</f>
        <v>0</v>
      </c>
      <c r="F604" s="394" t="s">
        <v>3016</v>
      </c>
      <c r="G604" s="334">
        <v>0.15</v>
      </c>
      <c r="H604" s="334">
        <v>144</v>
      </c>
      <c r="I604" s="329">
        <f t="shared" si="18"/>
        <v>0</v>
      </c>
      <c r="J604" s="329">
        <f t="shared" si="19"/>
        <v>0</v>
      </c>
      <c r="K604" s="321">
        <v>0.3</v>
      </c>
    </row>
    <row r="605" s="200" customFormat="1" ht="18" hidden="1" customHeight="1" spans="1:11">
      <c r="A605" s="328">
        <f>SUBTOTAL(3,$B$7:B605)</f>
        <v>7</v>
      </c>
      <c r="B605" s="337" t="s">
        <v>2558</v>
      </c>
      <c r="C605" s="361" t="s">
        <v>1367</v>
      </c>
      <c r="D605" s="393" t="s">
        <v>2962</v>
      </c>
      <c r="E605" s="334">
        <f>'表三 甲'!E1465</f>
        <v>0</v>
      </c>
      <c r="F605" s="394" t="s">
        <v>3018</v>
      </c>
      <c r="G605" s="334">
        <v>0.08</v>
      </c>
      <c r="H605" s="334">
        <v>202</v>
      </c>
      <c r="I605" s="329">
        <f t="shared" ref="I605:I668" si="20">E605*G605*K605</f>
        <v>0</v>
      </c>
      <c r="J605" s="329">
        <f t="shared" si="19"/>
        <v>0</v>
      </c>
      <c r="K605" s="321">
        <v>0.3</v>
      </c>
    </row>
    <row r="606" s="200" customFormat="1" ht="18" hidden="1" customHeight="1" spans="1:11">
      <c r="A606" s="328">
        <f>SUBTOTAL(3,$B$7:B606)</f>
        <v>7</v>
      </c>
      <c r="B606" s="337" t="s">
        <v>2559</v>
      </c>
      <c r="C606" s="361" t="s">
        <v>1369</v>
      </c>
      <c r="D606" s="393" t="s">
        <v>2962</v>
      </c>
      <c r="E606" s="334">
        <f>'表三 甲'!E1466</f>
        <v>0</v>
      </c>
      <c r="F606" s="394" t="s">
        <v>3018</v>
      </c>
      <c r="G606" s="334">
        <v>0.1</v>
      </c>
      <c r="H606" s="334">
        <v>202</v>
      </c>
      <c r="I606" s="329">
        <f t="shared" si="20"/>
        <v>0</v>
      </c>
      <c r="J606" s="329">
        <f t="shared" si="19"/>
        <v>0</v>
      </c>
      <c r="K606" s="321">
        <v>0.3</v>
      </c>
    </row>
    <row r="607" s="200" customFormat="1" ht="18" hidden="1" customHeight="1" spans="1:11">
      <c r="A607" s="328">
        <f>SUBTOTAL(3,$B$7:B607)</f>
        <v>7</v>
      </c>
      <c r="B607" s="337" t="s">
        <v>2559</v>
      </c>
      <c r="C607" s="361" t="s">
        <v>1369</v>
      </c>
      <c r="D607" s="393" t="s">
        <v>2962</v>
      </c>
      <c r="E607" s="334">
        <f>'表三 甲'!E1466</f>
        <v>0</v>
      </c>
      <c r="F607" s="394" t="s">
        <v>3016</v>
      </c>
      <c r="G607" s="334">
        <v>0.2</v>
      </c>
      <c r="H607" s="334">
        <v>144</v>
      </c>
      <c r="I607" s="329">
        <f t="shared" si="20"/>
        <v>0</v>
      </c>
      <c r="J607" s="329">
        <f t="shared" si="19"/>
        <v>0</v>
      </c>
      <c r="K607" s="321">
        <v>0.3</v>
      </c>
    </row>
    <row r="608" s="200" customFormat="1" ht="18" hidden="1" customHeight="1" spans="1:11">
      <c r="A608" s="328">
        <f>SUBTOTAL(3,$B$7:B608)</f>
        <v>7</v>
      </c>
      <c r="B608" s="337" t="s">
        <v>2560</v>
      </c>
      <c r="C608" s="361" t="s">
        <v>1371</v>
      </c>
      <c r="D608" s="393" t="s">
        <v>2962</v>
      </c>
      <c r="E608" s="334">
        <f>'表三 甲'!E1467</f>
        <v>0</v>
      </c>
      <c r="F608" s="394" t="s">
        <v>3018</v>
      </c>
      <c r="G608" s="334">
        <v>0.15</v>
      </c>
      <c r="H608" s="334">
        <v>202</v>
      </c>
      <c r="I608" s="329">
        <f t="shared" si="20"/>
        <v>0</v>
      </c>
      <c r="J608" s="329">
        <f t="shared" si="19"/>
        <v>0</v>
      </c>
      <c r="K608" s="321">
        <v>0.3</v>
      </c>
    </row>
    <row r="609" s="200" customFormat="1" ht="18" hidden="1" customHeight="1" spans="1:11">
      <c r="A609" s="328">
        <f>SUBTOTAL(3,$B$7:B609)</f>
        <v>7</v>
      </c>
      <c r="B609" s="337" t="s">
        <v>2560</v>
      </c>
      <c r="C609" s="361" t="s">
        <v>1371</v>
      </c>
      <c r="D609" s="393" t="s">
        <v>2962</v>
      </c>
      <c r="E609" s="334">
        <f>'表三 甲'!E1467</f>
        <v>0</v>
      </c>
      <c r="F609" s="394" t="s">
        <v>3016</v>
      </c>
      <c r="G609" s="334">
        <v>0.3</v>
      </c>
      <c r="H609" s="334">
        <v>144</v>
      </c>
      <c r="I609" s="329">
        <f t="shared" si="20"/>
        <v>0</v>
      </c>
      <c r="J609" s="329">
        <f t="shared" si="19"/>
        <v>0</v>
      </c>
      <c r="K609" s="321">
        <v>0.3</v>
      </c>
    </row>
    <row r="610" s="200" customFormat="1" ht="18" hidden="1" customHeight="1" spans="1:11">
      <c r="A610" s="328">
        <f>SUBTOTAL(3,$B$7:B610)</f>
        <v>7</v>
      </c>
      <c r="B610" s="337" t="s">
        <v>2561</v>
      </c>
      <c r="C610" s="361" t="s">
        <v>1373</v>
      </c>
      <c r="D610" s="393" t="s">
        <v>2962</v>
      </c>
      <c r="E610" s="334">
        <f>'表三 甲'!E1468</f>
        <v>0</v>
      </c>
      <c r="F610" s="394" t="s">
        <v>3016</v>
      </c>
      <c r="G610" s="334">
        <v>0.45</v>
      </c>
      <c r="H610" s="334">
        <v>144</v>
      </c>
      <c r="I610" s="329">
        <f t="shared" si="20"/>
        <v>0</v>
      </c>
      <c r="J610" s="329">
        <f t="shared" si="19"/>
        <v>0</v>
      </c>
      <c r="K610" s="321">
        <v>0.3</v>
      </c>
    </row>
    <row r="611" s="200" customFormat="1" ht="18" hidden="1" customHeight="1" spans="1:11">
      <c r="A611" s="328">
        <f>SUBTOTAL(3,$B$7:B611)</f>
        <v>7</v>
      </c>
      <c r="B611" s="337" t="s">
        <v>2561</v>
      </c>
      <c r="C611" s="361" t="s">
        <v>1373</v>
      </c>
      <c r="D611" s="393" t="s">
        <v>2962</v>
      </c>
      <c r="E611" s="334">
        <f>'表三 甲'!E1468</f>
        <v>0</v>
      </c>
      <c r="F611" s="394" t="s">
        <v>3018</v>
      </c>
      <c r="G611" s="334">
        <v>0.25</v>
      </c>
      <c r="H611" s="334">
        <v>202</v>
      </c>
      <c r="I611" s="329">
        <f t="shared" si="20"/>
        <v>0</v>
      </c>
      <c r="J611" s="329">
        <f t="shared" si="19"/>
        <v>0</v>
      </c>
      <c r="K611" s="321">
        <v>0.3</v>
      </c>
    </row>
    <row r="612" s="200" customFormat="1" ht="18" hidden="1" customHeight="1" spans="1:11">
      <c r="A612" s="328">
        <f>SUBTOTAL(3,$B$7:B612)</f>
        <v>7</v>
      </c>
      <c r="B612" s="337" t="s">
        <v>2562</v>
      </c>
      <c r="C612" s="361" t="s">
        <v>1375</v>
      </c>
      <c r="D612" s="393" t="s">
        <v>2962</v>
      </c>
      <c r="E612" s="334">
        <f>'表三 甲'!E1469</f>
        <v>0</v>
      </c>
      <c r="F612" s="394" t="s">
        <v>3018</v>
      </c>
      <c r="G612" s="334">
        <v>0.3</v>
      </c>
      <c r="H612" s="334">
        <v>202</v>
      </c>
      <c r="I612" s="329">
        <f t="shared" si="20"/>
        <v>0</v>
      </c>
      <c r="J612" s="329">
        <f t="shared" si="19"/>
        <v>0</v>
      </c>
      <c r="K612" s="321">
        <v>0.3</v>
      </c>
    </row>
    <row r="613" s="200" customFormat="1" ht="18" hidden="1" customHeight="1" spans="1:11">
      <c r="A613" s="328">
        <f>SUBTOTAL(3,$B$7:B613)</f>
        <v>7</v>
      </c>
      <c r="B613" s="337" t="s">
        <v>2562</v>
      </c>
      <c r="C613" s="361" t="s">
        <v>1375</v>
      </c>
      <c r="D613" s="393" t="s">
        <v>2962</v>
      </c>
      <c r="E613" s="334">
        <f>'表三 甲'!E1469</f>
        <v>0</v>
      </c>
      <c r="F613" s="394" t="s">
        <v>3016</v>
      </c>
      <c r="G613" s="334">
        <v>0.55</v>
      </c>
      <c r="H613" s="334">
        <v>144</v>
      </c>
      <c r="I613" s="329">
        <f t="shared" si="20"/>
        <v>0</v>
      </c>
      <c r="J613" s="329">
        <f t="shared" si="19"/>
        <v>0</v>
      </c>
      <c r="K613" s="321">
        <v>0.3</v>
      </c>
    </row>
    <row r="614" s="200" customFormat="1" ht="18" hidden="1" customHeight="1" spans="1:11">
      <c r="A614" s="328">
        <f>SUBTOTAL(3,$B$7:B614)</f>
        <v>7</v>
      </c>
      <c r="B614" s="337" t="s">
        <v>2563</v>
      </c>
      <c r="C614" s="361" t="s">
        <v>1377</v>
      </c>
      <c r="D614" s="393" t="s">
        <v>2962</v>
      </c>
      <c r="E614" s="334">
        <f>'表三 甲'!E1470</f>
        <v>0</v>
      </c>
      <c r="F614" s="394" t="s">
        <v>3018</v>
      </c>
      <c r="G614" s="334">
        <v>0.35</v>
      </c>
      <c r="H614" s="334">
        <v>202</v>
      </c>
      <c r="I614" s="329">
        <f t="shared" si="20"/>
        <v>0</v>
      </c>
      <c r="J614" s="329">
        <f t="shared" si="19"/>
        <v>0</v>
      </c>
      <c r="K614" s="321">
        <v>0.3</v>
      </c>
    </row>
    <row r="615" s="200" customFormat="1" ht="18" hidden="1" customHeight="1" spans="1:11">
      <c r="A615" s="328">
        <f>SUBTOTAL(3,$B$7:B615)</f>
        <v>7</v>
      </c>
      <c r="B615" s="337" t="s">
        <v>2563</v>
      </c>
      <c r="C615" s="361" t="s">
        <v>1377</v>
      </c>
      <c r="D615" s="393" t="s">
        <v>2962</v>
      </c>
      <c r="E615" s="334">
        <f>'表三 甲'!E1470</f>
        <v>0</v>
      </c>
      <c r="F615" s="394" t="s">
        <v>3016</v>
      </c>
      <c r="G615" s="334">
        <v>0.7</v>
      </c>
      <c r="H615" s="334">
        <v>144</v>
      </c>
      <c r="I615" s="329">
        <f t="shared" si="20"/>
        <v>0</v>
      </c>
      <c r="J615" s="329">
        <f t="shared" si="19"/>
        <v>0</v>
      </c>
      <c r="K615" s="321">
        <v>0.3</v>
      </c>
    </row>
    <row r="616" s="200" customFormat="1" ht="18" hidden="1" customHeight="1" spans="1:11">
      <c r="A616" s="328">
        <f>SUBTOTAL(3,$B$7:B616)</f>
        <v>7</v>
      </c>
      <c r="B616" s="337" t="s">
        <v>2564</v>
      </c>
      <c r="C616" s="361" t="s">
        <v>1379</v>
      </c>
      <c r="D616" s="393" t="s">
        <v>2962</v>
      </c>
      <c r="E616" s="334">
        <f>'表三 甲'!E1471</f>
        <v>0</v>
      </c>
      <c r="F616" s="394" t="s">
        <v>3018</v>
      </c>
      <c r="G616" s="334">
        <v>0.4</v>
      </c>
      <c r="H616" s="334">
        <v>202</v>
      </c>
      <c r="I616" s="329">
        <f t="shared" si="20"/>
        <v>0</v>
      </c>
      <c r="J616" s="329">
        <f t="shared" si="19"/>
        <v>0</v>
      </c>
      <c r="K616" s="321">
        <v>0.3</v>
      </c>
    </row>
    <row r="617" s="200" customFormat="1" ht="18" hidden="1" customHeight="1" spans="1:11">
      <c r="A617" s="328">
        <f>SUBTOTAL(3,$B$7:B617)</f>
        <v>7</v>
      </c>
      <c r="B617" s="337" t="s">
        <v>2564</v>
      </c>
      <c r="C617" s="361" t="s">
        <v>1379</v>
      </c>
      <c r="D617" s="393" t="s">
        <v>2962</v>
      </c>
      <c r="E617" s="334">
        <f>'表三 甲'!E1471</f>
        <v>0</v>
      </c>
      <c r="F617" s="394" t="s">
        <v>3016</v>
      </c>
      <c r="G617" s="334">
        <v>0.8</v>
      </c>
      <c r="H617" s="334">
        <v>144</v>
      </c>
      <c r="I617" s="329">
        <f t="shared" si="20"/>
        <v>0</v>
      </c>
      <c r="J617" s="329">
        <f t="shared" si="19"/>
        <v>0</v>
      </c>
      <c r="K617" s="321">
        <v>0.3</v>
      </c>
    </row>
    <row r="618" s="200" customFormat="1" ht="18" hidden="1" customHeight="1" spans="1:11">
      <c r="A618" s="328">
        <f>SUBTOTAL(3,$B$7:B618)</f>
        <v>7</v>
      </c>
      <c r="B618" s="337" t="s">
        <v>2565</v>
      </c>
      <c r="C618" s="361" t="s">
        <v>1381</v>
      </c>
      <c r="D618" s="393" t="s">
        <v>2962</v>
      </c>
      <c r="E618" s="334">
        <f>'表三 甲'!E1472</f>
        <v>0</v>
      </c>
      <c r="F618" s="394" t="s">
        <v>3018</v>
      </c>
      <c r="G618" s="334">
        <v>0.45</v>
      </c>
      <c r="H618" s="334">
        <v>202</v>
      </c>
      <c r="I618" s="329">
        <f t="shared" si="20"/>
        <v>0</v>
      </c>
      <c r="J618" s="329">
        <f t="shared" si="19"/>
        <v>0</v>
      </c>
      <c r="K618" s="321">
        <v>0.3</v>
      </c>
    </row>
    <row r="619" s="200" customFormat="1" ht="18" hidden="1" customHeight="1" spans="1:11">
      <c r="A619" s="328">
        <f>SUBTOTAL(3,$B$7:B619)</f>
        <v>7</v>
      </c>
      <c r="B619" s="337" t="s">
        <v>2565</v>
      </c>
      <c r="C619" s="361" t="s">
        <v>1381</v>
      </c>
      <c r="D619" s="393" t="s">
        <v>2962</v>
      </c>
      <c r="E619" s="334">
        <f>'表三 甲'!E1472</f>
        <v>0</v>
      </c>
      <c r="F619" s="394" t="s">
        <v>3016</v>
      </c>
      <c r="G619" s="334">
        <v>0.95</v>
      </c>
      <c r="H619" s="334">
        <v>144</v>
      </c>
      <c r="I619" s="329">
        <f t="shared" si="20"/>
        <v>0</v>
      </c>
      <c r="J619" s="329">
        <f t="shared" si="19"/>
        <v>0</v>
      </c>
      <c r="K619" s="321">
        <v>0.3</v>
      </c>
    </row>
    <row r="620" s="200" customFormat="1" ht="18" hidden="1" customHeight="1" spans="1:11">
      <c r="A620" s="328">
        <f>SUBTOTAL(3,$B$7:B620)</f>
        <v>7</v>
      </c>
      <c r="B620" s="337" t="s">
        <v>2566</v>
      </c>
      <c r="C620" s="361" t="s">
        <v>1383</v>
      </c>
      <c r="D620" s="393" t="s">
        <v>2962</v>
      </c>
      <c r="E620" s="334">
        <f>'表三 甲'!E1473</f>
        <v>0</v>
      </c>
      <c r="F620" s="394" t="s">
        <v>3016</v>
      </c>
      <c r="G620" s="334">
        <v>1.1</v>
      </c>
      <c r="H620" s="334">
        <v>144</v>
      </c>
      <c r="I620" s="329">
        <f t="shared" si="20"/>
        <v>0</v>
      </c>
      <c r="J620" s="329">
        <f t="shared" si="19"/>
        <v>0</v>
      </c>
      <c r="K620" s="321">
        <v>0.3</v>
      </c>
    </row>
    <row r="621" s="200" customFormat="1" ht="18" hidden="1" customHeight="1" spans="1:11">
      <c r="A621" s="328">
        <f>SUBTOTAL(3,$B$7:B621)</f>
        <v>7</v>
      </c>
      <c r="B621" s="337" t="s">
        <v>2566</v>
      </c>
      <c r="C621" s="361" t="s">
        <v>1383</v>
      </c>
      <c r="D621" s="393" t="s">
        <v>2962</v>
      </c>
      <c r="E621" s="334">
        <f>'表三 甲'!E1473</f>
        <v>0</v>
      </c>
      <c r="F621" s="394" t="s">
        <v>3018</v>
      </c>
      <c r="G621" s="334">
        <v>0.5</v>
      </c>
      <c r="H621" s="334">
        <v>202</v>
      </c>
      <c r="I621" s="329">
        <f t="shared" si="20"/>
        <v>0</v>
      </c>
      <c r="J621" s="329">
        <f t="shared" si="19"/>
        <v>0</v>
      </c>
      <c r="K621" s="321">
        <v>0.3</v>
      </c>
    </row>
    <row r="622" s="200" customFormat="1" ht="18" hidden="1" customHeight="1" spans="1:11">
      <c r="A622" s="328">
        <f>SUBTOTAL(3,$B$7:B622)</f>
        <v>7</v>
      </c>
      <c r="B622" s="337" t="s">
        <v>2567</v>
      </c>
      <c r="C622" s="361" t="s">
        <v>1385</v>
      </c>
      <c r="D622" s="393" t="s">
        <v>2962</v>
      </c>
      <c r="E622" s="334">
        <f>'表三 甲'!E1474</f>
        <v>0</v>
      </c>
      <c r="F622" s="394" t="s">
        <v>3018</v>
      </c>
      <c r="G622" s="334">
        <v>0.6</v>
      </c>
      <c r="H622" s="334">
        <v>202</v>
      </c>
      <c r="I622" s="329">
        <f t="shared" si="20"/>
        <v>0</v>
      </c>
      <c r="J622" s="329">
        <f t="shared" si="19"/>
        <v>0</v>
      </c>
      <c r="K622" s="321">
        <v>0.3</v>
      </c>
    </row>
    <row r="623" s="200" customFormat="1" ht="18" hidden="1" customHeight="1" spans="1:11">
      <c r="A623" s="328">
        <f>SUBTOTAL(3,$B$7:B623)</f>
        <v>7</v>
      </c>
      <c r="B623" s="337" t="s">
        <v>2567</v>
      </c>
      <c r="C623" s="361" t="s">
        <v>1385</v>
      </c>
      <c r="D623" s="393" t="s">
        <v>2962</v>
      </c>
      <c r="E623" s="334">
        <f>'表三 甲'!E1474</f>
        <v>0</v>
      </c>
      <c r="F623" s="394" t="s">
        <v>3016</v>
      </c>
      <c r="G623" s="334">
        <v>1.2</v>
      </c>
      <c r="H623" s="334">
        <v>144</v>
      </c>
      <c r="I623" s="329">
        <f t="shared" si="20"/>
        <v>0</v>
      </c>
      <c r="J623" s="329">
        <f t="shared" si="19"/>
        <v>0</v>
      </c>
      <c r="K623" s="321">
        <v>0.3</v>
      </c>
    </row>
    <row r="624" s="200" customFormat="1" ht="18" hidden="1" customHeight="1" spans="1:11">
      <c r="A624" s="328">
        <f>SUBTOTAL(3,$B$7:B624)</f>
        <v>7</v>
      </c>
      <c r="B624" s="337" t="s">
        <v>2568</v>
      </c>
      <c r="C624" s="361" t="s">
        <v>1387</v>
      </c>
      <c r="D624" s="393" t="s">
        <v>2962</v>
      </c>
      <c r="E624" s="334">
        <f>'表三 甲'!E1475</f>
        <v>0</v>
      </c>
      <c r="F624" s="394" t="s">
        <v>3018</v>
      </c>
      <c r="G624" s="334">
        <v>0.65</v>
      </c>
      <c r="H624" s="334">
        <v>202</v>
      </c>
      <c r="I624" s="329">
        <f t="shared" si="20"/>
        <v>0</v>
      </c>
      <c r="J624" s="329">
        <f t="shared" si="19"/>
        <v>0</v>
      </c>
      <c r="K624" s="321">
        <v>0.3</v>
      </c>
    </row>
    <row r="625" s="200" customFormat="1" ht="18" hidden="1" customHeight="1" spans="1:11">
      <c r="A625" s="328">
        <f>SUBTOTAL(3,$B$7:B625)</f>
        <v>7</v>
      </c>
      <c r="B625" s="337" t="s">
        <v>2568</v>
      </c>
      <c r="C625" s="361" t="s">
        <v>1387</v>
      </c>
      <c r="D625" s="393" t="s">
        <v>2962</v>
      </c>
      <c r="E625" s="334">
        <f>'表三 甲'!E1475</f>
        <v>0</v>
      </c>
      <c r="F625" s="394" t="s">
        <v>3016</v>
      </c>
      <c r="G625" s="334">
        <v>1.3</v>
      </c>
      <c r="H625" s="334">
        <v>144</v>
      </c>
      <c r="I625" s="329">
        <f t="shared" si="20"/>
        <v>0</v>
      </c>
      <c r="J625" s="329">
        <f t="shared" si="19"/>
        <v>0</v>
      </c>
      <c r="K625" s="321">
        <v>0.3</v>
      </c>
    </row>
    <row r="626" s="200" customFormat="1" ht="18" hidden="1" customHeight="1" spans="1:11">
      <c r="A626" s="328">
        <f>SUBTOTAL(3,$B$7:B626)</f>
        <v>7</v>
      </c>
      <c r="B626" s="337" t="s">
        <v>2569</v>
      </c>
      <c r="C626" s="361" t="s">
        <v>1389</v>
      </c>
      <c r="D626" s="393" t="s">
        <v>2962</v>
      </c>
      <c r="E626" s="334">
        <f>'表三 甲'!E1476</f>
        <v>0</v>
      </c>
      <c r="F626" s="394" t="s">
        <v>3018</v>
      </c>
      <c r="G626" s="334">
        <v>0.7</v>
      </c>
      <c r="H626" s="334">
        <v>202</v>
      </c>
      <c r="I626" s="329">
        <f t="shared" si="20"/>
        <v>0</v>
      </c>
      <c r="J626" s="329">
        <f t="shared" si="19"/>
        <v>0</v>
      </c>
      <c r="K626" s="321">
        <v>0.3</v>
      </c>
    </row>
    <row r="627" s="200" customFormat="1" ht="18" hidden="1" customHeight="1" spans="1:11">
      <c r="A627" s="328">
        <f>SUBTOTAL(3,$B$7:B627)</f>
        <v>7</v>
      </c>
      <c r="B627" s="337" t="s">
        <v>2569</v>
      </c>
      <c r="C627" s="361" t="s">
        <v>1389</v>
      </c>
      <c r="D627" s="393" t="s">
        <v>2962</v>
      </c>
      <c r="E627" s="334">
        <f>'表三 甲'!E1476</f>
        <v>0</v>
      </c>
      <c r="F627" s="394" t="s">
        <v>3016</v>
      </c>
      <c r="G627" s="334">
        <v>1.4</v>
      </c>
      <c r="H627" s="334">
        <v>144</v>
      </c>
      <c r="I627" s="329">
        <f t="shared" si="20"/>
        <v>0</v>
      </c>
      <c r="J627" s="329">
        <f t="shared" si="19"/>
        <v>0</v>
      </c>
      <c r="K627" s="321">
        <v>0.3</v>
      </c>
    </row>
    <row r="628" s="200" customFormat="1" ht="18" hidden="1" customHeight="1" spans="1:11">
      <c r="A628" s="328">
        <f>SUBTOTAL(3,$B$7:B628)</f>
        <v>7</v>
      </c>
      <c r="B628" s="337" t="s">
        <v>2570</v>
      </c>
      <c r="C628" s="361" t="s">
        <v>1391</v>
      </c>
      <c r="D628" s="393" t="s">
        <v>2962</v>
      </c>
      <c r="E628" s="334">
        <f>'表三 甲'!E1477</f>
        <v>0</v>
      </c>
      <c r="F628" s="394" t="s">
        <v>3016</v>
      </c>
      <c r="G628" s="334">
        <v>2.05</v>
      </c>
      <c r="H628" s="334">
        <v>144</v>
      </c>
      <c r="I628" s="329">
        <f t="shared" si="20"/>
        <v>0</v>
      </c>
      <c r="J628" s="329">
        <f t="shared" si="19"/>
        <v>0</v>
      </c>
      <c r="K628" s="321">
        <v>0.3</v>
      </c>
    </row>
    <row r="629" s="200" customFormat="1" ht="18" hidden="1" customHeight="1" spans="1:11">
      <c r="A629" s="328">
        <f>SUBTOTAL(3,$B$7:B629)</f>
        <v>7</v>
      </c>
      <c r="B629" s="337" t="s">
        <v>2570</v>
      </c>
      <c r="C629" s="361" t="s">
        <v>1391</v>
      </c>
      <c r="D629" s="393" t="s">
        <v>2962</v>
      </c>
      <c r="E629" s="334">
        <f>'表三 甲'!E1477</f>
        <v>0</v>
      </c>
      <c r="F629" s="394" t="s">
        <v>3018</v>
      </c>
      <c r="G629" s="334">
        <v>1.05</v>
      </c>
      <c r="H629" s="334">
        <v>202</v>
      </c>
      <c r="I629" s="329">
        <f t="shared" si="20"/>
        <v>0</v>
      </c>
      <c r="J629" s="329">
        <f t="shared" si="19"/>
        <v>0</v>
      </c>
      <c r="K629" s="321">
        <v>0.3</v>
      </c>
    </row>
    <row r="630" s="200" customFormat="1" hidden="1" spans="1:11">
      <c r="A630" s="328">
        <f>SUBTOTAL(3,$B$7:B630)</f>
        <v>7</v>
      </c>
      <c r="B630" s="337" t="s">
        <v>2571</v>
      </c>
      <c r="C630" s="361" t="s">
        <v>1393</v>
      </c>
      <c r="D630" s="393" t="s">
        <v>2962</v>
      </c>
      <c r="E630" s="334">
        <f>'表三 甲'!E1478</f>
        <v>0</v>
      </c>
      <c r="F630" s="394" t="s">
        <v>3016</v>
      </c>
      <c r="G630" s="334">
        <v>3.05</v>
      </c>
      <c r="H630" s="334">
        <v>144</v>
      </c>
      <c r="I630" s="329">
        <f t="shared" si="20"/>
        <v>0</v>
      </c>
      <c r="J630" s="329">
        <f t="shared" si="19"/>
        <v>0</v>
      </c>
      <c r="K630" s="321">
        <v>0.3</v>
      </c>
    </row>
    <row r="631" s="200" customFormat="1" hidden="1" spans="1:11">
      <c r="A631" s="328">
        <f>SUBTOTAL(3,$B$7:B631)</f>
        <v>7</v>
      </c>
      <c r="B631" s="337" t="s">
        <v>2571</v>
      </c>
      <c r="C631" s="361" t="s">
        <v>1393</v>
      </c>
      <c r="D631" s="393" t="s">
        <v>2962</v>
      </c>
      <c r="E631" s="334">
        <f>'表三 甲'!E1478</f>
        <v>0</v>
      </c>
      <c r="F631" s="394" t="s">
        <v>3018</v>
      </c>
      <c r="G631" s="334">
        <v>1.55</v>
      </c>
      <c r="H631" s="334">
        <v>202</v>
      </c>
      <c r="I631" s="329">
        <f t="shared" si="20"/>
        <v>0</v>
      </c>
      <c r="J631" s="329">
        <f t="shared" si="19"/>
        <v>0</v>
      </c>
      <c r="K631" s="321">
        <v>0.3</v>
      </c>
    </row>
    <row r="632" s="200" customFormat="1" hidden="1" spans="1:11">
      <c r="A632" s="328">
        <f>SUBTOTAL(3,$B$7:B632)</f>
        <v>7</v>
      </c>
      <c r="B632" s="337" t="s">
        <v>2572</v>
      </c>
      <c r="C632" s="361" t="s">
        <v>1395</v>
      </c>
      <c r="D632" s="393" t="s">
        <v>2962</v>
      </c>
      <c r="E632" s="334">
        <f>'表三 甲'!E1479</f>
        <v>0</v>
      </c>
      <c r="F632" s="394" t="s">
        <v>3018</v>
      </c>
      <c r="G632" s="334">
        <v>1.6</v>
      </c>
      <c r="H632" s="334">
        <v>202</v>
      </c>
      <c r="I632" s="329">
        <f t="shared" si="20"/>
        <v>0</v>
      </c>
      <c r="J632" s="329">
        <f t="shared" si="19"/>
        <v>0</v>
      </c>
      <c r="K632" s="321">
        <v>0.3</v>
      </c>
    </row>
    <row r="633" s="200" customFormat="1" hidden="1" spans="1:11">
      <c r="A633" s="328">
        <f>SUBTOTAL(3,$B$7:B633)</f>
        <v>7</v>
      </c>
      <c r="B633" s="337" t="s">
        <v>2572</v>
      </c>
      <c r="C633" s="361" t="s">
        <v>1395</v>
      </c>
      <c r="D633" s="393" t="s">
        <v>2962</v>
      </c>
      <c r="E633" s="334">
        <f>'表三 甲'!E1479</f>
        <v>0</v>
      </c>
      <c r="F633" s="394" t="s">
        <v>3016</v>
      </c>
      <c r="G633" s="334">
        <v>3.2</v>
      </c>
      <c r="H633" s="334">
        <v>144</v>
      </c>
      <c r="I633" s="329">
        <f t="shared" si="20"/>
        <v>0</v>
      </c>
      <c r="J633" s="329">
        <f t="shared" si="19"/>
        <v>0</v>
      </c>
      <c r="K633" s="321">
        <v>0.3</v>
      </c>
    </row>
    <row r="634" s="200" customFormat="1" hidden="1" spans="1:11">
      <c r="A634" s="328">
        <f>SUBTOTAL(3,$B$7:B634)</f>
        <v>7</v>
      </c>
      <c r="B634" s="337" t="s">
        <v>2573</v>
      </c>
      <c r="C634" s="361" t="s">
        <v>1397</v>
      </c>
      <c r="D634" s="393" t="s">
        <v>2962</v>
      </c>
      <c r="E634" s="334">
        <f>'表三 甲'!E1480</f>
        <v>0</v>
      </c>
      <c r="F634" s="394" t="s">
        <v>3018</v>
      </c>
      <c r="G634" s="334">
        <v>0.25</v>
      </c>
      <c r="H634" s="334">
        <v>202</v>
      </c>
      <c r="I634" s="329">
        <f t="shared" si="20"/>
        <v>0</v>
      </c>
      <c r="J634" s="329">
        <f t="shared" si="19"/>
        <v>0</v>
      </c>
      <c r="K634" s="321">
        <v>0.3</v>
      </c>
    </row>
    <row r="635" s="200" customFormat="1" hidden="1" spans="1:11">
      <c r="A635" s="328">
        <f>SUBTOTAL(3,$B$7:B635)</f>
        <v>7</v>
      </c>
      <c r="B635" s="337" t="s">
        <v>2573</v>
      </c>
      <c r="C635" s="361" t="s">
        <v>1397</v>
      </c>
      <c r="D635" s="393" t="s">
        <v>2962</v>
      </c>
      <c r="E635" s="334">
        <f>'表三 甲'!E1480</f>
        <v>0</v>
      </c>
      <c r="F635" s="394" t="s">
        <v>3017</v>
      </c>
      <c r="G635" s="334">
        <v>0.5</v>
      </c>
      <c r="H635" s="334">
        <v>209</v>
      </c>
      <c r="I635" s="329">
        <f t="shared" si="20"/>
        <v>0</v>
      </c>
      <c r="J635" s="329">
        <f t="shared" si="19"/>
        <v>0</v>
      </c>
      <c r="K635" s="321">
        <v>0.3</v>
      </c>
    </row>
    <row r="636" s="200" customFormat="1" hidden="1" spans="1:11">
      <c r="A636" s="328">
        <f>SUBTOTAL(3,$B$7:B636)</f>
        <v>7</v>
      </c>
      <c r="B636" s="337" t="s">
        <v>2574</v>
      </c>
      <c r="C636" s="361" t="s">
        <v>1399</v>
      </c>
      <c r="D636" s="393" t="s">
        <v>2962</v>
      </c>
      <c r="E636" s="334">
        <f>'表三 甲'!E1481</f>
        <v>0</v>
      </c>
      <c r="F636" s="394" t="s">
        <v>3018</v>
      </c>
      <c r="G636" s="334">
        <v>0.35</v>
      </c>
      <c r="H636" s="334">
        <v>202</v>
      </c>
      <c r="I636" s="329">
        <f t="shared" si="20"/>
        <v>0</v>
      </c>
      <c r="J636" s="329">
        <f t="shared" si="19"/>
        <v>0</v>
      </c>
      <c r="K636" s="321">
        <v>0.3</v>
      </c>
    </row>
    <row r="637" s="200" customFormat="1" hidden="1" spans="1:11">
      <c r="A637" s="328">
        <f>SUBTOTAL(3,$B$7:B637)</f>
        <v>7</v>
      </c>
      <c r="B637" s="337" t="s">
        <v>2574</v>
      </c>
      <c r="C637" s="361" t="s">
        <v>1399</v>
      </c>
      <c r="D637" s="393" t="s">
        <v>2962</v>
      </c>
      <c r="E637" s="334">
        <f>'表三 甲'!E1481</f>
        <v>0</v>
      </c>
      <c r="F637" s="394" t="s">
        <v>3017</v>
      </c>
      <c r="G637" s="334">
        <v>0.75</v>
      </c>
      <c r="H637" s="334">
        <v>209</v>
      </c>
      <c r="I637" s="329">
        <f t="shared" si="20"/>
        <v>0</v>
      </c>
      <c r="J637" s="329">
        <f t="shared" si="19"/>
        <v>0</v>
      </c>
      <c r="K637" s="321">
        <v>0.3</v>
      </c>
    </row>
    <row r="638" s="200" customFormat="1" hidden="1" spans="1:11">
      <c r="A638" s="328">
        <f>SUBTOTAL(3,$B$7:B638)</f>
        <v>7</v>
      </c>
      <c r="B638" s="337" t="s">
        <v>2575</v>
      </c>
      <c r="C638" s="361" t="s">
        <v>1401</v>
      </c>
      <c r="D638" s="393" t="s">
        <v>2962</v>
      </c>
      <c r="E638" s="334">
        <f>'表三 甲'!E1482</f>
        <v>0</v>
      </c>
      <c r="F638" s="394" t="s">
        <v>3018</v>
      </c>
      <c r="G638" s="334">
        <v>0.5</v>
      </c>
      <c r="H638" s="334">
        <v>202</v>
      </c>
      <c r="I638" s="329">
        <f t="shared" si="20"/>
        <v>0</v>
      </c>
      <c r="J638" s="329">
        <f t="shared" si="19"/>
        <v>0</v>
      </c>
      <c r="K638" s="321">
        <v>0.3</v>
      </c>
    </row>
    <row r="639" s="200" customFormat="1" hidden="1" spans="1:11">
      <c r="A639" s="328">
        <f>SUBTOTAL(3,$B$7:B639)</f>
        <v>7</v>
      </c>
      <c r="B639" s="337" t="s">
        <v>2575</v>
      </c>
      <c r="C639" s="361" t="s">
        <v>1401</v>
      </c>
      <c r="D639" s="393" t="s">
        <v>2962</v>
      </c>
      <c r="E639" s="334">
        <f>'表三 甲'!E1482</f>
        <v>0</v>
      </c>
      <c r="F639" s="394" t="s">
        <v>3017</v>
      </c>
      <c r="G639" s="334">
        <v>1</v>
      </c>
      <c r="H639" s="334">
        <v>209</v>
      </c>
      <c r="I639" s="329">
        <f t="shared" si="20"/>
        <v>0</v>
      </c>
      <c r="J639" s="329">
        <f t="shared" si="19"/>
        <v>0</v>
      </c>
      <c r="K639" s="321">
        <v>0.3</v>
      </c>
    </row>
    <row r="640" s="200" customFormat="1" hidden="1" spans="1:11">
      <c r="A640" s="328">
        <f>SUBTOTAL(3,$B$7:B640)</f>
        <v>7</v>
      </c>
      <c r="B640" s="337" t="s">
        <v>2576</v>
      </c>
      <c r="C640" s="361" t="s">
        <v>1403</v>
      </c>
      <c r="D640" s="393" t="s">
        <v>2962</v>
      </c>
      <c r="E640" s="334">
        <f>'表三 甲'!E1483</f>
        <v>0</v>
      </c>
      <c r="F640" s="394" t="s">
        <v>3018</v>
      </c>
      <c r="G640" s="334">
        <v>0.6</v>
      </c>
      <c r="H640" s="334">
        <v>202</v>
      </c>
      <c r="I640" s="329">
        <f t="shared" si="20"/>
        <v>0</v>
      </c>
      <c r="J640" s="329">
        <f t="shared" si="19"/>
        <v>0</v>
      </c>
      <c r="K640" s="321">
        <v>0.3</v>
      </c>
    </row>
    <row r="641" s="200" customFormat="1" hidden="1" spans="1:11">
      <c r="A641" s="328">
        <f>SUBTOTAL(3,$B$7:B641)</f>
        <v>7</v>
      </c>
      <c r="B641" s="337" t="s">
        <v>2576</v>
      </c>
      <c r="C641" s="361" t="s">
        <v>1403</v>
      </c>
      <c r="D641" s="393" t="s">
        <v>2962</v>
      </c>
      <c r="E641" s="334">
        <f>'表三 甲'!E1483</f>
        <v>0</v>
      </c>
      <c r="F641" s="394" t="s">
        <v>3017</v>
      </c>
      <c r="G641" s="334">
        <v>1.15</v>
      </c>
      <c r="H641" s="334">
        <v>209</v>
      </c>
      <c r="I641" s="329">
        <f t="shared" si="20"/>
        <v>0</v>
      </c>
      <c r="J641" s="329">
        <f t="shared" si="19"/>
        <v>0</v>
      </c>
      <c r="K641" s="321">
        <v>0.3</v>
      </c>
    </row>
    <row r="642" s="200" customFormat="1" hidden="1" spans="1:11">
      <c r="A642" s="328">
        <f>SUBTOTAL(3,$B$7:B642)</f>
        <v>7</v>
      </c>
      <c r="B642" s="337" t="s">
        <v>2577</v>
      </c>
      <c r="C642" s="361" t="s">
        <v>1405</v>
      </c>
      <c r="D642" s="393" t="s">
        <v>2962</v>
      </c>
      <c r="E642" s="334">
        <f>'表三 甲'!E1484</f>
        <v>0</v>
      </c>
      <c r="F642" s="394" t="s">
        <v>3017</v>
      </c>
      <c r="G642" s="334">
        <v>1.3</v>
      </c>
      <c r="H642" s="334">
        <v>209</v>
      </c>
      <c r="I642" s="329">
        <f t="shared" si="20"/>
        <v>0</v>
      </c>
      <c r="J642" s="329">
        <f t="shared" si="19"/>
        <v>0</v>
      </c>
      <c r="K642" s="321">
        <v>0.3</v>
      </c>
    </row>
    <row r="643" s="200" customFormat="1" hidden="1" spans="1:11">
      <c r="A643" s="328">
        <f>SUBTOTAL(3,$B$7:B643)</f>
        <v>7</v>
      </c>
      <c r="B643" s="337" t="s">
        <v>2577</v>
      </c>
      <c r="C643" s="361" t="s">
        <v>1405</v>
      </c>
      <c r="D643" s="393" t="s">
        <v>2962</v>
      </c>
      <c r="E643" s="334">
        <f>'表三 甲'!E1484</f>
        <v>0</v>
      </c>
      <c r="F643" s="394" t="s">
        <v>3018</v>
      </c>
      <c r="G643" s="334">
        <v>0.65</v>
      </c>
      <c r="H643" s="334">
        <v>202</v>
      </c>
      <c r="I643" s="329">
        <f t="shared" si="20"/>
        <v>0</v>
      </c>
      <c r="J643" s="329">
        <f t="shared" si="19"/>
        <v>0</v>
      </c>
      <c r="K643" s="321">
        <v>0.3</v>
      </c>
    </row>
    <row r="644" s="200" customFormat="1" hidden="1" spans="1:11">
      <c r="A644" s="328">
        <f>SUBTOTAL(3,$B$7:B644)</f>
        <v>7</v>
      </c>
      <c r="B644" s="337" t="s">
        <v>2578</v>
      </c>
      <c r="C644" s="361" t="s">
        <v>1407</v>
      </c>
      <c r="D644" s="393" t="s">
        <v>2962</v>
      </c>
      <c r="E644" s="334">
        <f>'表三 甲'!E1485</f>
        <v>0</v>
      </c>
      <c r="F644" s="394" t="s">
        <v>3017</v>
      </c>
      <c r="G644" s="334">
        <v>1.4</v>
      </c>
      <c r="H644" s="334">
        <v>209</v>
      </c>
      <c r="I644" s="329">
        <f t="shared" si="20"/>
        <v>0</v>
      </c>
      <c r="J644" s="329">
        <f t="shared" si="19"/>
        <v>0</v>
      </c>
      <c r="K644" s="321">
        <v>0.3</v>
      </c>
    </row>
    <row r="645" s="200" customFormat="1" hidden="1" spans="1:11">
      <c r="A645" s="328">
        <f>SUBTOTAL(3,$B$7:B645)</f>
        <v>7</v>
      </c>
      <c r="B645" s="337" t="s">
        <v>2578</v>
      </c>
      <c r="C645" s="361" t="s">
        <v>1407</v>
      </c>
      <c r="D645" s="393" t="s">
        <v>2962</v>
      </c>
      <c r="E645" s="334">
        <f>'表三 甲'!E1485</f>
        <v>0</v>
      </c>
      <c r="F645" s="394" t="s">
        <v>3018</v>
      </c>
      <c r="G645" s="334">
        <v>0.7</v>
      </c>
      <c r="H645" s="334">
        <v>202</v>
      </c>
      <c r="I645" s="329">
        <f t="shared" si="20"/>
        <v>0</v>
      </c>
      <c r="J645" s="329">
        <f t="shared" si="19"/>
        <v>0</v>
      </c>
      <c r="K645" s="321">
        <v>0.3</v>
      </c>
    </row>
    <row r="646" s="200" customFormat="1" hidden="1" spans="1:11">
      <c r="A646" s="328">
        <f>SUBTOTAL(3,$B$7:B646)</f>
        <v>7</v>
      </c>
      <c r="B646" s="337" t="s">
        <v>2579</v>
      </c>
      <c r="C646" s="361" t="s">
        <v>1409</v>
      </c>
      <c r="D646" s="393" t="s">
        <v>2962</v>
      </c>
      <c r="E646" s="334">
        <f>'表三 甲'!E1486</f>
        <v>0</v>
      </c>
      <c r="F646" s="394" t="s">
        <v>3018</v>
      </c>
      <c r="G646" s="334">
        <v>0.8</v>
      </c>
      <c r="H646" s="334">
        <v>202</v>
      </c>
      <c r="I646" s="329">
        <f t="shared" si="20"/>
        <v>0</v>
      </c>
      <c r="J646" s="329">
        <f t="shared" si="19"/>
        <v>0</v>
      </c>
      <c r="K646" s="321">
        <v>0.3</v>
      </c>
    </row>
    <row r="647" s="200" customFormat="1" hidden="1" spans="1:11">
      <c r="A647" s="328">
        <f>SUBTOTAL(3,$B$7:B647)</f>
        <v>7</v>
      </c>
      <c r="B647" s="337" t="s">
        <v>2579</v>
      </c>
      <c r="C647" s="361" t="s">
        <v>1409</v>
      </c>
      <c r="D647" s="393" t="s">
        <v>2962</v>
      </c>
      <c r="E647" s="334">
        <f>'表三 甲'!E1486</f>
        <v>0</v>
      </c>
      <c r="F647" s="394" t="s">
        <v>3017</v>
      </c>
      <c r="G647" s="334">
        <v>1.55</v>
      </c>
      <c r="H647" s="334">
        <v>209</v>
      </c>
      <c r="I647" s="329">
        <f t="shared" si="20"/>
        <v>0</v>
      </c>
      <c r="J647" s="329">
        <f t="shared" si="19"/>
        <v>0</v>
      </c>
      <c r="K647" s="321">
        <v>0.3</v>
      </c>
    </row>
    <row r="648" s="200" customFormat="1" hidden="1" spans="1:11">
      <c r="A648" s="328">
        <f>SUBTOTAL(3,$B$7:B648)</f>
        <v>7</v>
      </c>
      <c r="B648" s="337" t="s">
        <v>2580</v>
      </c>
      <c r="C648" s="361" t="s">
        <v>1411</v>
      </c>
      <c r="D648" s="393" t="s">
        <v>2962</v>
      </c>
      <c r="E648" s="334">
        <f>'表三 甲'!E1487</f>
        <v>0</v>
      </c>
      <c r="F648" s="394" t="s">
        <v>3017</v>
      </c>
      <c r="G648" s="334">
        <v>1.75</v>
      </c>
      <c r="H648" s="334">
        <v>209</v>
      </c>
      <c r="I648" s="329">
        <f t="shared" si="20"/>
        <v>0</v>
      </c>
      <c r="J648" s="329">
        <f t="shared" ref="J648:J690" si="21">H648*I648</f>
        <v>0</v>
      </c>
      <c r="K648" s="321">
        <v>0.3</v>
      </c>
    </row>
    <row r="649" s="200" customFormat="1" hidden="1" spans="1:11">
      <c r="A649" s="328">
        <f>SUBTOTAL(3,$B$7:B649)</f>
        <v>7</v>
      </c>
      <c r="B649" s="337" t="s">
        <v>2580</v>
      </c>
      <c r="C649" s="361" t="s">
        <v>1411</v>
      </c>
      <c r="D649" s="393" t="s">
        <v>2962</v>
      </c>
      <c r="E649" s="334">
        <f>'表三 甲'!E1487</f>
        <v>0</v>
      </c>
      <c r="F649" s="394" t="s">
        <v>3018</v>
      </c>
      <c r="G649" s="334">
        <v>0.85</v>
      </c>
      <c r="H649" s="334">
        <v>202</v>
      </c>
      <c r="I649" s="329">
        <f t="shared" si="20"/>
        <v>0</v>
      </c>
      <c r="J649" s="329">
        <f t="shared" si="21"/>
        <v>0</v>
      </c>
      <c r="K649" s="321">
        <v>0.3</v>
      </c>
    </row>
    <row r="650" s="200" customFormat="1" hidden="1" spans="1:11">
      <c r="A650" s="328">
        <f>SUBTOTAL(3,$B$7:B650)</f>
        <v>7</v>
      </c>
      <c r="B650" s="337" t="s">
        <v>2581</v>
      </c>
      <c r="C650" s="361" t="s">
        <v>1413</v>
      </c>
      <c r="D650" s="393" t="s">
        <v>2962</v>
      </c>
      <c r="E650" s="334">
        <f>'表三 甲'!E1488</f>
        <v>0</v>
      </c>
      <c r="F650" s="394" t="s">
        <v>3017</v>
      </c>
      <c r="G650" s="334">
        <v>1.85</v>
      </c>
      <c r="H650" s="334">
        <v>209</v>
      </c>
      <c r="I650" s="329">
        <f t="shared" si="20"/>
        <v>0</v>
      </c>
      <c r="J650" s="329">
        <f t="shared" si="21"/>
        <v>0</v>
      </c>
      <c r="K650" s="321">
        <v>0.3</v>
      </c>
    </row>
    <row r="651" s="200" customFormat="1" hidden="1" spans="1:11">
      <c r="A651" s="328">
        <f>SUBTOTAL(3,$B$7:B651)</f>
        <v>7</v>
      </c>
      <c r="B651" s="337" t="s">
        <v>2581</v>
      </c>
      <c r="C651" s="361" t="s">
        <v>1413</v>
      </c>
      <c r="D651" s="393" t="s">
        <v>2962</v>
      </c>
      <c r="E651" s="334">
        <f>'表三 甲'!E1488</f>
        <v>0</v>
      </c>
      <c r="F651" s="394" t="s">
        <v>3018</v>
      </c>
      <c r="G651" s="334">
        <v>0.95</v>
      </c>
      <c r="H651" s="334">
        <v>202</v>
      </c>
      <c r="I651" s="329">
        <f t="shared" si="20"/>
        <v>0</v>
      </c>
      <c r="J651" s="329">
        <f t="shared" si="21"/>
        <v>0</v>
      </c>
      <c r="K651" s="321">
        <v>0.3</v>
      </c>
    </row>
    <row r="652" s="200" customFormat="1" hidden="1" spans="1:11">
      <c r="A652" s="328">
        <f>SUBTOTAL(3,$B$7:B652)</f>
        <v>7</v>
      </c>
      <c r="B652" s="337" t="s">
        <v>2582</v>
      </c>
      <c r="C652" s="361" t="s">
        <v>1415</v>
      </c>
      <c r="D652" s="393" t="s">
        <v>2962</v>
      </c>
      <c r="E652" s="334">
        <f>'表三 甲'!E1489</f>
        <v>0</v>
      </c>
      <c r="F652" s="394" t="s">
        <v>3018</v>
      </c>
      <c r="G652" s="334">
        <v>0.2</v>
      </c>
      <c r="H652" s="334">
        <v>202</v>
      </c>
      <c r="I652" s="329">
        <f t="shared" si="20"/>
        <v>0</v>
      </c>
      <c r="J652" s="329">
        <f t="shared" si="21"/>
        <v>0</v>
      </c>
      <c r="K652" s="321">
        <v>0.3</v>
      </c>
    </row>
    <row r="653" s="200" customFormat="1" hidden="1" spans="1:11">
      <c r="A653" s="328">
        <f>SUBTOTAL(3,$B$7:B653)</f>
        <v>7</v>
      </c>
      <c r="B653" s="337" t="s">
        <v>2582</v>
      </c>
      <c r="C653" s="361" t="s">
        <v>1415</v>
      </c>
      <c r="D653" s="393" t="s">
        <v>2962</v>
      </c>
      <c r="E653" s="334">
        <f>'表三 甲'!E1489</f>
        <v>0</v>
      </c>
      <c r="F653" s="394" t="s">
        <v>3017</v>
      </c>
      <c r="G653" s="334">
        <v>0.45</v>
      </c>
      <c r="H653" s="334">
        <v>209</v>
      </c>
      <c r="I653" s="329">
        <f t="shared" si="20"/>
        <v>0</v>
      </c>
      <c r="J653" s="329">
        <f t="shared" si="21"/>
        <v>0</v>
      </c>
      <c r="K653" s="321">
        <v>0.3</v>
      </c>
    </row>
    <row r="654" s="200" customFormat="1" hidden="1" spans="1:11">
      <c r="A654" s="328">
        <f>SUBTOTAL(3,$B$7:B654)</f>
        <v>7</v>
      </c>
      <c r="B654" s="337" t="s">
        <v>2583</v>
      </c>
      <c r="C654" s="361" t="s">
        <v>1417</v>
      </c>
      <c r="D654" s="393" t="s">
        <v>2962</v>
      </c>
      <c r="E654" s="334">
        <f>'表三 甲'!E1490</f>
        <v>0</v>
      </c>
      <c r="F654" s="394" t="s">
        <v>3017</v>
      </c>
      <c r="G654" s="334">
        <v>0.7</v>
      </c>
      <c r="H654" s="334">
        <v>209</v>
      </c>
      <c r="I654" s="329">
        <f t="shared" si="20"/>
        <v>0</v>
      </c>
      <c r="J654" s="329">
        <f t="shared" si="21"/>
        <v>0</v>
      </c>
      <c r="K654" s="321">
        <v>0.3</v>
      </c>
    </row>
    <row r="655" s="200" customFormat="1" hidden="1" spans="1:11">
      <c r="A655" s="328">
        <f>SUBTOTAL(3,$B$7:B655)</f>
        <v>7</v>
      </c>
      <c r="B655" s="337" t="s">
        <v>2583</v>
      </c>
      <c r="C655" s="361" t="s">
        <v>1417</v>
      </c>
      <c r="D655" s="393" t="s">
        <v>2962</v>
      </c>
      <c r="E655" s="334">
        <f>'表三 甲'!E1490</f>
        <v>0</v>
      </c>
      <c r="F655" s="394" t="s">
        <v>3018</v>
      </c>
      <c r="G655" s="334">
        <v>0.35</v>
      </c>
      <c r="H655" s="334">
        <v>202</v>
      </c>
      <c r="I655" s="329">
        <f t="shared" si="20"/>
        <v>0</v>
      </c>
      <c r="J655" s="329">
        <f t="shared" si="21"/>
        <v>0</v>
      </c>
      <c r="K655" s="321">
        <v>0.3</v>
      </c>
    </row>
    <row r="656" s="200" customFormat="1" hidden="1" spans="1:11">
      <c r="A656" s="328">
        <f>SUBTOTAL(3,$B$7:B656)</f>
        <v>7</v>
      </c>
      <c r="B656" s="337" t="s">
        <v>2584</v>
      </c>
      <c r="C656" s="361" t="s">
        <v>1419</v>
      </c>
      <c r="D656" s="393" t="s">
        <v>2962</v>
      </c>
      <c r="E656" s="334">
        <f>'表三 甲'!E1491</f>
        <v>0</v>
      </c>
      <c r="F656" s="394" t="s">
        <v>3018</v>
      </c>
      <c r="G656" s="334">
        <v>0.45</v>
      </c>
      <c r="H656" s="334">
        <v>202</v>
      </c>
      <c r="I656" s="329">
        <f t="shared" si="20"/>
        <v>0</v>
      </c>
      <c r="J656" s="329">
        <f t="shared" si="21"/>
        <v>0</v>
      </c>
      <c r="K656" s="321">
        <v>0.3</v>
      </c>
    </row>
    <row r="657" s="200" customFormat="1" hidden="1" spans="1:11">
      <c r="A657" s="328">
        <f>SUBTOTAL(3,$B$7:B657)</f>
        <v>7</v>
      </c>
      <c r="B657" s="337" t="s">
        <v>2584</v>
      </c>
      <c r="C657" s="361" t="s">
        <v>1419</v>
      </c>
      <c r="D657" s="393" t="s">
        <v>2962</v>
      </c>
      <c r="E657" s="334">
        <f>'表三 甲'!E1491</f>
        <v>0</v>
      </c>
      <c r="F657" s="394" t="s">
        <v>3017</v>
      </c>
      <c r="G657" s="334">
        <v>0.9</v>
      </c>
      <c r="H657" s="334">
        <v>209</v>
      </c>
      <c r="I657" s="329">
        <f t="shared" si="20"/>
        <v>0</v>
      </c>
      <c r="J657" s="329">
        <f t="shared" si="21"/>
        <v>0</v>
      </c>
      <c r="K657" s="321">
        <v>0.3</v>
      </c>
    </row>
    <row r="658" s="200" customFormat="1" hidden="1" spans="1:11">
      <c r="A658" s="328">
        <f>SUBTOTAL(3,$B$7:B658)</f>
        <v>7</v>
      </c>
      <c r="B658" s="337" t="s">
        <v>2585</v>
      </c>
      <c r="C658" s="361" t="s">
        <v>1421</v>
      </c>
      <c r="D658" s="393" t="s">
        <v>2962</v>
      </c>
      <c r="E658" s="334">
        <f>'表三 甲'!E1492</f>
        <v>0</v>
      </c>
      <c r="F658" s="394" t="s">
        <v>3017</v>
      </c>
      <c r="G658" s="334">
        <v>1.05</v>
      </c>
      <c r="H658" s="334">
        <v>209</v>
      </c>
      <c r="I658" s="329">
        <f t="shared" si="20"/>
        <v>0</v>
      </c>
      <c r="J658" s="329">
        <f t="shared" si="21"/>
        <v>0</v>
      </c>
      <c r="K658" s="321">
        <v>0.3</v>
      </c>
    </row>
    <row r="659" s="200" customFormat="1" hidden="1" spans="1:11">
      <c r="A659" s="328">
        <f>SUBTOTAL(3,$B$7:B659)</f>
        <v>7</v>
      </c>
      <c r="B659" s="337" t="s">
        <v>2585</v>
      </c>
      <c r="C659" s="361" t="s">
        <v>1421</v>
      </c>
      <c r="D659" s="393" t="s">
        <v>2962</v>
      </c>
      <c r="E659" s="334">
        <f>'表三 甲'!E1492</f>
        <v>0</v>
      </c>
      <c r="F659" s="394" t="s">
        <v>3018</v>
      </c>
      <c r="G659" s="334">
        <v>0.55</v>
      </c>
      <c r="H659" s="334">
        <v>202</v>
      </c>
      <c r="I659" s="329">
        <f t="shared" si="20"/>
        <v>0</v>
      </c>
      <c r="J659" s="329">
        <f t="shared" si="21"/>
        <v>0</v>
      </c>
      <c r="K659" s="321">
        <v>0.3</v>
      </c>
    </row>
    <row r="660" s="200" customFormat="1" hidden="1" spans="1:11">
      <c r="A660" s="328">
        <f>SUBTOTAL(3,$B$7:B660)</f>
        <v>7</v>
      </c>
      <c r="B660" s="337" t="s">
        <v>2586</v>
      </c>
      <c r="C660" s="361" t="s">
        <v>1423</v>
      </c>
      <c r="D660" s="393" t="s">
        <v>2962</v>
      </c>
      <c r="E660" s="334">
        <f>'表三 甲'!E1493</f>
        <v>0</v>
      </c>
      <c r="F660" s="394" t="s">
        <v>3018</v>
      </c>
      <c r="G660" s="334">
        <v>0.6</v>
      </c>
      <c r="H660" s="334">
        <v>202</v>
      </c>
      <c r="I660" s="329">
        <f t="shared" si="20"/>
        <v>0</v>
      </c>
      <c r="J660" s="329">
        <f t="shared" si="21"/>
        <v>0</v>
      </c>
      <c r="K660" s="321">
        <v>0.3</v>
      </c>
    </row>
    <row r="661" s="200" customFormat="1" hidden="1" spans="1:11">
      <c r="A661" s="328">
        <f>SUBTOTAL(3,$B$7:B661)</f>
        <v>7</v>
      </c>
      <c r="B661" s="337" t="s">
        <v>2586</v>
      </c>
      <c r="C661" s="361" t="s">
        <v>1423</v>
      </c>
      <c r="D661" s="393" t="s">
        <v>2962</v>
      </c>
      <c r="E661" s="334">
        <f>'表三 甲'!E1493</f>
        <v>0</v>
      </c>
      <c r="F661" s="394" t="s">
        <v>3017</v>
      </c>
      <c r="G661" s="334">
        <v>1.15</v>
      </c>
      <c r="H661" s="334">
        <v>209</v>
      </c>
      <c r="I661" s="329">
        <f t="shared" si="20"/>
        <v>0</v>
      </c>
      <c r="J661" s="329">
        <f t="shared" si="21"/>
        <v>0</v>
      </c>
      <c r="K661" s="321">
        <v>0.3</v>
      </c>
    </row>
    <row r="662" s="200" customFormat="1" hidden="1" spans="1:11">
      <c r="A662" s="328">
        <f>SUBTOTAL(3,$B$7:B662)</f>
        <v>7</v>
      </c>
      <c r="B662" s="337" t="s">
        <v>2587</v>
      </c>
      <c r="C662" s="361" t="s">
        <v>1425</v>
      </c>
      <c r="D662" s="393" t="s">
        <v>2962</v>
      </c>
      <c r="E662" s="334">
        <f>'表三 甲'!E1494</f>
        <v>0</v>
      </c>
      <c r="F662" s="394" t="s">
        <v>3018</v>
      </c>
      <c r="G662" s="334">
        <v>0.65</v>
      </c>
      <c r="H662" s="334">
        <v>202</v>
      </c>
      <c r="I662" s="329">
        <f t="shared" si="20"/>
        <v>0</v>
      </c>
      <c r="J662" s="329">
        <f t="shared" si="21"/>
        <v>0</v>
      </c>
      <c r="K662" s="321">
        <v>0.3</v>
      </c>
    </row>
    <row r="663" s="200" customFormat="1" hidden="1" spans="1:11">
      <c r="A663" s="328">
        <f>SUBTOTAL(3,$B$7:B663)</f>
        <v>7</v>
      </c>
      <c r="B663" s="337" t="s">
        <v>2587</v>
      </c>
      <c r="C663" s="361" t="s">
        <v>1425</v>
      </c>
      <c r="D663" s="393" t="s">
        <v>2962</v>
      </c>
      <c r="E663" s="334">
        <f>'表三 甲'!E1494</f>
        <v>0</v>
      </c>
      <c r="F663" s="394" t="s">
        <v>3017</v>
      </c>
      <c r="G663" s="334">
        <v>1.25</v>
      </c>
      <c r="H663" s="334">
        <v>209</v>
      </c>
      <c r="I663" s="329">
        <f t="shared" si="20"/>
        <v>0</v>
      </c>
      <c r="J663" s="329">
        <f t="shared" si="21"/>
        <v>0</v>
      </c>
      <c r="K663" s="321">
        <v>0.3</v>
      </c>
    </row>
    <row r="664" s="200" customFormat="1" hidden="1" spans="1:11">
      <c r="A664" s="328">
        <f>SUBTOTAL(3,$B$7:B664)</f>
        <v>7</v>
      </c>
      <c r="B664" s="337" t="s">
        <v>2588</v>
      </c>
      <c r="C664" s="361" t="s">
        <v>1427</v>
      </c>
      <c r="D664" s="393" t="s">
        <v>2962</v>
      </c>
      <c r="E664" s="334">
        <f>'表三 甲'!E1495</f>
        <v>0</v>
      </c>
      <c r="F664" s="394" t="s">
        <v>3018</v>
      </c>
      <c r="G664" s="334">
        <v>0.7</v>
      </c>
      <c r="H664" s="334">
        <v>202</v>
      </c>
      <c r="I664" s="329">
        <f t="shared" si="20"/>
        <v>0</v>
      </c>
      <c r="J664" s="329">
        <f t="shared" si="21"/>
        <v>0</v>
      </c>
      <c r="K664" s="321">
        <v>0.3</v>
      </c>
    </row>
    <row r="665" s="200" customFormat="1" hidden="1" spans="1:11">
      <c r="A665" s="328">
        <f>SUBTOTAL(3,$B$7:B665)</f>
        <v>7</v>
      </c>
      <c r="B665" s="337" t="s">
        <v>2588</v>
      </c>
      <c r="C665" s="361" t="s">
        <v>1427</v>
      </c>
      <c r="D665" s="393" t="s">
        <v>2962</v>
      </c>
      <c r="E665" s="334">
        <f>'表三 甲'!E1495</f>
        <v>0</v>
      </c>
      <c r="F665" s="394" t="s">
        <v>3017</v>
      </c>
      <c r="G665" s="334">
        <v>1.4</v>
      </c>
      <c r="H665" s="334">
        <v>209</v>
      </c>
      <c r="I665" s="329">
        <f t="shared" si="20"/>
        <v>0</v>
      </c>
      <c r="J665" s="329">
        <f t="shared" si="21"/>
        <v>0</v>
      </c>
      <c r="K665" s="321">
        <v>0.3</v>
      </c>
    </row>
    <row r="666" s="200" customFormat="1" hidden="1" spans="1:11">
      <c r="A666" s="328">
        <f>SUBTOTAL(3,$B$7:B666)</f>
        <v>7</v>
      </c>
      <c r="B666" s="337" t="s">
        <v>2589</v>
      </c>
      <c r="C666" s="361" t="s">
        <v>1429</v>
      </c>
      <c r="D666" s="393" t="s">
        <v>2962</v>
      </c>
      <c r="E666" s="334">
        <f>'表三 甲'!E1496</f>
        <v>0</v>
      </c>
      <c r="F666" s="394" t="s">
        <v>3017</v>
      </c>
      <c r="G666" s="334">
        <v>1.6</v>
      </c>
      <c r="H666" s="334">
        <v>209</v>
      </c>
      <c r="I666" s="329">
        <f t="shared" si="20"/>
        <v>0</v>
      </c>
      <c r="J666" s="329">
        <f t="shared" si="21"/>
        <v>0</v>
      </c>
      <c r="K666" s="321">
        <v>0.3</v>
      </c>
    </row>
    <row r="667" s="200" customFormat="1" hidden="1" spans="1:11">
      <c r="A667" s="328">
        <f>SUBTOTAL(3,$B$7:B667)</f>
        <v>7</v>
      </c>
      <c r="B667" s="337" t="s">
        <v>2589</v>
      </c>
      <c r="C667" s="361" t="s">
        <v>1429</v>
      </c>
      <c r="D667" s="393" t="s">
        <v>2962</v>
      </c>
      <c r="E667" s="334">
        <f>'表三 甲'!E1496</f>
        <v>0</v>
      </c>
      <c r="F667" s="394" t="s">
        <v>3018</v>
      </c>
      <c r="G667" s="334">
        <v>0.8</v>
      </c>
      <c r="H667" s="334">
        <v>202</v>
      </c>
      <c r="I667" s="329">
        <f t="shared" si="20"/>
        <v>0</v>
      </c>
      <c r="J667" s="329">
        <f t="shared" si="21"/>
        <v>0</v>
      </c>
      <c r="K667" s="321">
        <v>0.3</v>
      </c>
    </row>
    <row r="668" s="200" customFormat="1" hidden="1" spans="1:11">
      <c r="A668" s="328">
        <f>SUBTOTAL(3,$B$7:B668)</f>
        <v>7</v>
      </c>
      <c r="B668" s="337" t="s">
        <v>2590</v>
      </c>
      <c r="C668" s="361" t="s">
        <v>1431</v>
      </c>
      <c r="D668" s="393" t="s">
        <v>2962</v>
      </c>
      <c r="E668" s="334">
        <f>'表三 甲'!E1497</f>
        <v>0</v>
      </c>
      <c r="F668" s="394" t="s">
        <v>3017</v>
      </c>
      <c r="G668" s="334">
        <v>1.85</v>
      </c>
      <c r="H668" s="334">
        <v>209</v>
      </c>
      <c r="I668" s="329">
        <f t="shared" si="20"/>
        <v>0</v>
      </c>
      <c r="J668" s="329">
        <f t="shared" si="21"/>
        <v>0</v>
      </c>
      <c r="K668" s="321">
        <v>0.3</v>
      </c>
    </row>
    <row r="669" s="200" customFormat="1" hidden="1" spans="1:11">
      <c r="A669" s="328">
        <f>SUBTOTAL(3,$B$7:B669)</f>
        <v>7</v>
      </c>
      <c r="B669" s="337" t="s">
        <v>2590</v>
      </c>
      <c r="C669" s="361" t="s">
        <v>1431</v>
      </c>
      <c r="D669" s="393" t="s">
        <v>2962</v>
      </c>
      <c r="E669" s="334">
        <f>'表三 甲'!E1497</f>
        <v>0</v>
      </c>
      <c r="F669" s="394" t="s">
        <v>3018</v>
      </c>
      <c r="G669" s="334">
        <v>0.9</v>
      </c>
      <c r="H669" s="334">
        <v>202</v>
      </c>
      <c r="I669" s="329">
        <f t="shared" ref="I669:I688" si="22">E669*G669*K669</f>
        <v>0</v>
      </c>
      <c r="J669" s="329">
        <f t="shared" si="21"/>
        <v>0</v>
      </c>
      <c r="K669" s="321">
        <v>0.3</v>
      </c>
    </row>
    <row r="670" s="200" customFormat="1" hidden="1" spans="1:11">
      <c r="A670" s="328">
        <f>SUBTOTAL(3,$B$7:B670)</f>
        <v>7</v>
      </c>
      <c r="B670" s="337" t="s">
        <v>2591</v>
      </c>
      <c r="C670" s="361" t="s">
        <v>1433</v>
      </c>
      <c r="D670" s="393" t="s">
        <v>2962</v>
      </c>
      <c r="E670" s="334">
        <f>'表三 甲'!E1498</f>
        <v>0</v>
      </c>
      <c r="F670" s="394" t="s">
        <v>3018</v>
      </c>
      <c r="G670" s="334">
        <v>1.05</v>
      </c>
      <c r="H670" s="334">
        <v>202</v>
      </c>
      <c r="I670" s="329">
        <f t="shared" si="22"/>
        <v>0</v>
      </c>
      <c r="J670" s="329">
        <f t="shared" si="21"/>
        <v>0</v>
      </c>
      <c r="K670" s="321">
        <v>0.3</v>
      </c>
    </row>
    <row r="671" s="200" customFormat="1" hidden="1" spans="1:11">
      <c r="A671" s="328">
        <f>SUBTOTAL(3,$B$7:B671)</f>
        <v>7</v>
      </c>
      <c r="B671" s="337" t="s">
        <v>2591</v>
      </c>
      <c r="C671" s="361" t="s">
        <v>1433</v>
      </c>
      <c r="D671" s="393" t="s">
        <v>2962</v>
      </c>
      <c r="E671" s="334">
        <f>'表三 甲'!E1498</f>
        <v>0</v>
      </c>
      <c r="F671" s="394" t="s">
        <v>3017</v>
      </c>
      <c r="G671" s="334">
        <v>2.05</v>
      </c>
      <c r="H671" s="334">
        <v>209</v>
      </c>
      <c r="I671" s="329">
        <f t="shared" si="22"/>
        <v>0</v>
      </c>
      <c r="J671" s="329">
        <f t="shared" si="21"/>
        <v>0</v>
      </c>
      <c r="K671" s="321">
        <v>0.3</v>
      </c>
    </row>
    <row r="672" s="200" customFormat="1" hidden="1" spans="1:11">
      <c r="A672" s="328">
        <f>SUBTOTAL(3,$B$7:B672)</f>
        <v>7</v>
      </c>
      <c r="B672" s="337" t="s">
        <v>2592</v>
      </c>
      <c r="C672" s="361" t="s">
        <v>1435</v>
      </c>
      <c r="D672" s="393" t="s">
        <v>2962</v>
      </c>
      <c r="E672" s="334">
        <f>'表三 甲'!E1499</f>
        <v>0</v>
      </c>
      <c r="F672" s="394" t="s">
        <v>3017</v>
      </c>
      <c r="G672" s="334">
        <v>2.2</v>
      </c>
      <c r="H672" s="334">
        <v>209</v>
      </c>
      <c r="I672" s="329">
        <f t="shared" si="22"/>
        <v>0</v>
      </c>
      <c r="J672" s="329">
        <f t="shared" si="21"/>
        <v>0</v>
      </c>
      <c r="K672" s="321">
        <v>0.3</v>
      </c>
    </row>
    <row r="673" s="200" customFormat="1" hidden="1" spans="1:11">
      <c r="A673" s="328">
        <f>SUBTOTAL(3,$B$7:B673)</f>
        <v>7</v>
      </c>
      <c r="B673" s="337" t="s">
        <v>2592</v>
      </c>
      <c r="C673" s="361" t="s">
        <v>1435</v>
      </c>
      <c r="D673" s="393" t="s">
        <v>2962</v>
      </c>
      <c r="E673" s="334">
        <f>'表三 甲'!E1499</f>
        <v>0</v>
      </c>
      <c r="F673" s="394" t="s">
        <v>3018</v>
      </c>
      <c r="G673" s="334">
        <v>1.1</v>
      </c>
      <c r="H673" s="334">
        <v>202</v>
      </c>
      <c r="I673" s="329">
        <f t="shared" si="22"/>
        <v>0</v>
      </c>
      <c r="J673" s="329">
        <f t="shared" si="21"/>
        <v>0</v>
      </c>
      <c r="K673" s="321">
        <v>0.3</v>
      </c>
    </row>
    <row r="674" s="200" customFormat="1" hidden="1" spans="1:11">
      <c r="A674" s="328">
        <f>SUBTOTAL(3,$B$7:B674)</f>
        <v>7</v>
      </c>
      <c r="B674" s="337" t="s">
        <v>2593</v>
      </c>
      <c r="C674" s="361" t="s">
        <v>1437</v>
      </c>
      <c r="D674" s="393" t="s">
        <v>2962</v>
      </c>
      <c r="E674" s="334">
        <f>'表三 甲'!E1500</f>
        <v>0</v>
      </c>
      <c r="F674" s="394" t="s">
        <v>3017</v>
      </c>
      <c r="G674" s="334">
        <v>2.35</v>
      </c>
      <c r="H674" s="334">
        <v>209</v>
      </c>
      <c r="I674" s="329">
        <f t="shared" si="22"/>
        <v>0</v>
      </c>
      <c r="J674" s="329">
        <f t="shared" si="21"/>
        <v>0</v>
      </c>
      <c r="K674" s="321">
        <v>0.3</v>
      </c>
    </row>
    <row r="675" s="200" customFormat="1" hidden="1" spans="1:11">
      <c r="A675" s="328">
        <f>SUBTOTAL(3,$B$7:B675)</f>
        <v>7</v>
      </c>
      <c r="B675" s="337" t="s">
        <v>2593</v>
      </c>
      <c r="C675" s="361" t="s">
        <v>1437</v>
      </c>
      <c r="D675" s="393" t="s">
        <v>2962</v>
      </c>
      <c r="E675" s="334">
        <f>'表三 甲'!E1500</f>
        <v>0</v>
      </c>
      <c r="F675" s="394" t="s">
        <v>3018</v>
      </c>
      <c r="G675" s="334">
        <v>1.15</v>
      </c>
      <c r="H675" s="334">
        <v>202</v>
      </c>
      <c r="I675" s="329">
        <f t="shared" si="22"/>
        <v>0</v>
      </c>
      <c r="J675" s="329">
        <f t="shared" si="21"/>
        <v>0</v>
      </c>
      <c r="K675" s="321">
        <v>0.3</v>
      </c>
    </row>
    <row r="676" s="200" customFormat="1" hidden="1" spans="1:11">
      <c r="A676" s="328">
        <f>SUBTOTAL(3,$B$7:B676)</f>
        <v>7</v>
      </c>
      <c r="B676" s="337" t="s">
        <v>2785</v>
      </c>
      <c r="C676" s="337" t="s">
        <v>1826</v>
      </c>
      <c r="D676" s="393" t="s">
        <v>2962</v>
      </c>
      <c r="E676" s="334">
        <f>'表三 甲'!E1691</f>
        <v>0</v>
      </c>
      <c r="F676" s="394" t="s">
        <v>3012</v>
      </c>
      <c r="G676" s="334">
        <v>0.2</v>
      </c>
      <c r="H676" s="334">
        <v>516</v>
      </c>
      <c r="I676" s="329">
        <f t="shared" si="22"/>
        <v>0</v>
      </c>
      <c r="J676" s="329">
        <f t="shared" si="21"/>
        <v>0</v>
      </c>
      <c r="K676" s="321">
        <v>0.3</v>
      </c>
    </row>
    <row r="677" s="200" customFormat="1" hidden="1" spans="1:11">
      <c r="A677" s="328">
        <f>SUBTOTAL(3,$B$7:B677)</f>
        <v>7</v>
      </c>
      <c r="B677" s="337" t="s">
        <v>2786</v>
      </c>
      <c r="C677" s="337" t="s">
        <v>1828</v>
      </c>
      <c r="D677" s="393" t="s">
        <v>2962</v>
      </c>
      <c r="E677" s="334">
        <f>'表三 甲'!E1692</f>
        <v>0</v>
      </c>
      <c r="F677" s="394" t="s">
        <v>3012</v>
      </c>
      <c r="G677" s="334">
        <v>0.2</v>
      </c>
      <c r="H677" s="334">
        <v>516</v>
      </c>
      <c r="I677" s="329">
        <f t="shared" si="22"/>
        <v>0</v>
      </c>
      <c r="J677" s="329">
        <f t="shared" si="21"/>
        <v>0</v>
      </c>
      <c r="K677" s="321">
        <v>0.3</v>
      </c>
    </row>
    <row r="678" s="200" customFormat="1" hidden="1" spans="1:11">
      <c r="A678" s="328">
        <f>SUBTOTAL(3,$B$7:B678)</f>
        <v>7</v>
      </c>
      <c r="B678" s="337" t="s">
        <v>2787</v>
      </c>
      <c r="C678" s="337" t="s">
        <v>1830</v>
      </c>
      <c r="D678" s="393" t="s">
        <v>2962</v>
      </c>
      <c r="E678" s="334">
        <f>'表三 甲'!E1693</f>
        <v>0</v>
      </c>
      <c r="F678" s="394" t="s">
        <v>3012</v>
      </c>
      <c r="G678" s="334">
        <v>0.35</v>
      </c>
      <c r="H678" s="334">
        <v>516</v>
      </c>
      <c r="I678" s="329">
        <f t="shared" si="22"/>
        <v>0</v>
      </c>
      <c r="J678" s="329">
        <f t="shared" si="21"/>
        <v>0</v>
      </c>
      <c r="K678" s="321">
        <v>0.3</v>
      </c>
    </row>
    <row r="679" s="200" customFormat="1" hidden="1" spans="1:11">
      <c r="A679" s="328">
        <f>SUBTOTAL(3,$B$7:B679)</f>
        <v>7</v>
      </c>
      <c r="B679" s="337" t="s">
        <v>2814</v>
      </c>
      <c r="C679" s="337" t="s">
        <v>1887</v>
      </c>
      <c r="D679" s="393" t="s">
        <v>2962</v>
      </c>
      <c r="E679" s="334">
        <f>'表三 甲'!E1720</f>
        <v>0</v>
      </c>
      <c r="F679" s="394" t="s">
        <v>3012</v>
      </c>
      <c r="G679" s="334">
        <v>0.25</v>
      </c>
      <c r="H679" s="334">
        <v>516</v>
      </c>
      <c r="I679" s="329">
        <f t="shared" si="22"/>
        <v>0</v>
      </c>
      <c r="J679" s="329">
        <f t="shared" si="21"/>
        <v>0</v>
      </c>
      <c r="K679" s="321">
        <v>0.3</v>
      </c>
    </row>
    <row r="680" s="200" customFormat="1" hidden="1" spans="1:11">
      <c r="A680" s="328">
        <f>SUBTOTAL(3,$B$7:B680)</f>
        <v>7</v>
      </c>
      <c r="B680" s="337" t="s">
        <v>2815</v>
      </c>
      <c r="C680" s="337" t="s">
        <v>1889</v>
      </c>
      <c r="D680" s="393" t="s">
        <v>2962</v>
      </c>
      <c r="E680" s="334">
        <f>'表三 甲'!E1721</f>
        <v>0</v>
      </c>
      <c r="F680" s="394" t="s">
        <v>3012</v>
      </c>
      <c r="G680" s="334">
        <v>0.25</v>
      </c>
      <c r="H680" s="334">
        <v>516</v>
      </c>
      <c r="I680" s="329">
        <f t="shared" si="22"/>
        <v>0</v>
      </c>
      <c r="J680" s="329">
        <f t="shared" si="21"/>
        <v>0</v>
      </c>
      <c r="K680" s="321">
        <v>0.3</v>
      </c>
    </row>
    <row r="681" s="200" customFormat="1" hidden="1" spans="1:11">
      <c r="A681" s="328">
        <f>SUBTOTAL(3,$B$7:B681)</f>
        <v>7</v>
      </c>
      <c r="B681" s="337" t="s">
        <v>2816</v>
      </c>
      <c r="C681" s="337" t="s">
        <v>1891</v>
      </c>
      <c r="D681" s="393" t="s">
        <v>2962</v>
      </c>
      <c r="E681" s="334">
        <f>'表三 甲'!E1722</f>
        <v>0</v>
      </c>
      <c r="F681" s="394" t="s">
        <v>3012</v>
      </c>
      <c r="G681" s="334">
        <v>0.25</v>
      </c>
      <c r="H681" s="334">
        <v>516</v>
      </c>
      <c r="I681" s="329">
        <f t="shared" si="22"/>
        <v>0</v>
      </c>
      <c r="J681" s="329">
        <f t="shared" si="21"/>
        <v>0</v>
      </c>
      <c r="K681" s="321">
        <v>0.3</v>
      </c>
    </row>
    <row r="682" s="200" customFormat="1" hidden="1" spans="1:11">
      <c r="A682" s="328">
        <f>SUBTOTAL(3,$B$7:B682)</f>
        <v>7</v>
      </c>
      <c r="B682" s="337" t="s">
        <v>2817</v>
      </c>
      <c r="C682" s="337" t="s">
        <v>1893</v>
      </c>
      <c r="D682" s="393" t="s">
        <v>2962</v>
      </c>
      <c r="E682" s="334">
        <f>'表三 甲'!E1723</f>
        <v>0</v>
      </c>
      <c r="F682" s="394" t="s">
        <v>3012</v>
      </c>
      <c r="G682" s="334">
        <v>0.25</v>
      </c>
      <c r="H682" s="334">
        <v>516</v>
      </c>
      <c r="I682" s="329">
        <f t="shared" si="22"/>
        <v>0</v>
      </c>
      <c r="J682" s="329">
        <f t="shared" si="21"/>
        <v>0</v>
      </c>
      <c r="K682" s="321">
        <v>0.3</v>
      </c>
    </row>
    <row r="683" s="200" customFormat="1" hidden="1" spans="1:11">
      <c r="A683" s="328">
        <f>SUBTOTAL(3,$B$7:B683)</f>
        <v>7</v>
      </c>
      <c r="B683" s="337" t="s">
        <v>2818</v>
      </c>
      <c r="C683" s="337" t="s">
        <v>1895</v>
      </c>
      <c r="D683" s="393" t="s">
        <v>2962</v>
      </c>
      <c r="E683" s="334">
        <f>'表三 甲'!E1724</f>
        <v>0</v>
      </c>
      <c r="F683" s="394" t="s">
        <v>3012</v>
      </c>
      <c r="G683" s="334">
        <v>0.25</v>
      </c>
      <c r="H683" s="334">
        <v>516</v>
      </c>
      <c r="I683" s="329">
        <f t="shared" si="22"/>
        <v>0</v>
      </c>
      <c r="J683" s="329">
        <f t="shared" si="21"/>
        <v>0</v>
      </c>
      <c r="K683" s="321">
        <v>0.3</v>
      </c>
    </row>
    <row r="684" s="200" customFormat="1" hidden="1" spans="1:11">
      <c r="A684" s="328">
        <f>SUBTOTAL(3,$B$7:B684)</f>
        <v>7</v>
      </c>
      <c r="B684" s="337" t="s">
        <v>2819</v>
      </c>
      <c r="C684" s="337" t="s">
        <v>1897</v>
      </c>
      <c r="D684" s="393" t="s">
        <v>2962</v>
      </c>
      <c r="E684" s="334">
        <f>'表三 甲'!E1725</f>
        <v>0</v>
      </c>
      <c r="F684" s="394" t="s">
        <v>3012</v>
      </c>
      <c r="G684" s="334">
        <v>0.25</v>
      </c>
      <c r="H684" s="334">
        <v>516</v>
      </c>
      <c r="I684" s="329">
        <f t="shared" si="22"/>
        <v>0</v>
      </c>
      <c r="J684" s="329">
        <f t="shared" si="21"/>
        <v>0</v>
      </c>
      <c r="K684" s="321">
        <v>0.3</v>
      </c>
    </row>
    <row r="685" s="200" customFormat="1" hidden="1" spans="1:11">
      <c r="A685" s="328">
        <f>SUBTOTAL(3,$B$7:B685)</f>
        <v>7</v>
      </c>
      <c r="B685" s="337" t="s">
        <v>2820</v>
      </c>
      <c r="C685" s="337" t="s">
        <v>1899</v>
      </c>
      <c r="D685" s="393" t="s">
        <v>2962</v>
      </c>
      <c r="E685" s="334">
        <f>'表三 甲'!E1726</f>
        <v>0</v>
      </c>
      <c r="F685" s="394" t="s">
        <v>3012</v>
      </c>
      <c r="G685" s="334">
        <v>0.25</v>
      </c>
      <c r="H685" s="334">
        <v>516</v>
      </c>
      <c r="I685" s="329">
        <f t="shared" si="22"/>
        <v>0</v>
      </c>
      <c r="J685" s="329">
        <f t="shared" si="21"/>
        <v>0</v>
      </c>
      <c r="K685" s="321">
        <v>0.3</v>
      </c>
    </row>
    <row r="686" s="200" customFormat="1" hidden="1" spans="1:11">
      <c r="A686" s="328">
        <f>SUBTOTAL(3,$B$7:B686)</f>
        <v>7</v>
      </c>
      <c r="B686" s="337" t="s">
        <v>2821</v>
      </c>
      <c r="C686" s="337" t="s">
        <v>1901</v>
      </c>
      <c r="D686" s="393" t="s">
        <v>2962</v>
      </c>
      <c r="E686" s="334">
        <f>'表三 甲'!E1727</f>
        <v>0</v>
      </c>
      <c r="F686" s="394" t="s">
        <v>3012</v>
      </c>
      <c r="G686" s="334">
        <v>0.25</v>
      </c>
      <c r="H686" s="334">
        <v>516</v>
      </c>
      <c r="I686" s="329">
        <f t="shared" si="22"/>
        <v>0</v>
      </c>
      <c r="J686" s="329">
        <f t="shared" si="21"/>
        <v>0</v>
      </c>
      <c r="K686" s="321">
        <v>0.3</v>
      </c>
    </row>
    <row r="687" s="200" customFormat="1" hidden="1" spans="1:11">
      <c r="A687" s="328">
        <f>SUBTOTAL(3,$B$7:B687)</f>
        <v>7</v>
      </c>
      <c r="B687" s="337" t="s">
        <v>2822</v>
      </c>
      <c r="C687" s="337" t="s">
        <v>1903</v>
      </c>
      <c r="D687" s="393" t="s">
        <v>2962</v>
      </c>
      <c r="E687" s="334">
        <f>'表三 甲'!E1728</f>
        <v>0</v>
      </c>
      <c r="F687" s="394" t="s">
        <v>3012</v>
      </c>
      <c r="G687" s="334">
        <v>0.25</v>
      </c>
      <c r="H687" s="334">
        <v>516</v>
      </c>
      <c r="I687" s="329">
        <f t="shared" si="22"/>
        <v>0</v>
      </c>
      <c r="J687" s="329">
        <f t="shared" si="21"/>
        <v>0</v>
      </c>
      <c r="K687" s="321">
        <v>0.3</v>
      </c>
    </row>
    <row r="688" s="200" customFormat="1" hidden="1" spans="1:11">
      <c r="A688" s="328">
        <f>SUBTOTAL(3,$B$7:B688)</f>
        <v>7</v>
      </c>
      <c r="B688" s="337" t="s">
        <v>2823</v>
      </c>
      <c r="C688" s="337" t="s">
        <v>1905</v>
      </c>
      <c r="D688" s="393" t="s">
        <v>2962</v>
      </c>
      <c r="E688" s="334">
        <f>'表三 甲'!E1729</f>
        <v>0</v>
      </c>
      <c r="F688" s="394" t="s">
        <v>3012</v>
      </c>
      <c r="G688" s="334">
        <v>0.25</v>
      </c>
      <c r="H688" s="334">
        <v>516</v>
      </c>
      <c r="I688" s="329">
        <f t="shared" si="22"/>
        <v>0</v>
      </c>
      <c r="J688" s="329">
        <f t="shared" si="21"/>
        <v>0</v>
      </c>
      <c r="K688" s="321">
        <v>0.3</v>
      </c>
    </row>
    <row r="689" s="200" customFormat="1" spans="1:11">
      <c r="A689" s="328">
        <f>SUBTOTAL(3,$B$7:B689)</f>
        <v>8</v>
      </c>
      <c r="B689" s="348" t="s">
        <v>2859</v>
      </c>
      <c r="C689" s="348" t="s">
        <v>207</v>
      </c>
      <c r="D689" s="398" t="s">
        <v>199</v>
      </c>
      <c r="E689" s="334">
        <v>0.27</v>
      </c>
      <c r="F689" s="394" t="s">
        <v>2966</v>
      </c>
      <c r="G689" s="334">
        <v>0.2</v>
      </c>
      <c r="H689" s="334">
        <v>372</v>
      </c>
      <c r="I689" s="329">
        <f>E689*G689</f>
        <v>0.054</v>
      </c>
      <c r="J689" s="329">
        <f t="shared" si="21"/>
        <v>20.088</v>
      </c>
      <c r="K689" s="321"/>
    </row>
    <row r="690" s="200" customFormat="1" spans="1:11">
      <c r="A690" s="328">
        <f>SUBTOTAL(3,$B$7:B690)</f>
        <v>9</v>
      </c>
      <c r="B690" s="348" t="s">
        <v>2866</v>
      </c>
      <c r="C690" s="348" t="s">
        <v>2867</v>
      </c>
      <c r="D690" s="398" t="s">
        <v>181</v>
      </c>
      <c r="E690" s="334">
        <v>0.45</v>
      </c>
      <c r="F690" s="394" t="s">
        <v>3020</v>
      </c>
      <c r="G690" s="334">
        <v>0.64</v>
      </c>
      <c r="H690" s="334">
        <v>120</v>
      </c>
      <c r="I690" s="329">
        <f>E690*G690</f>
        <v>0.288</v>
      </c>
      <c r="J690" s="329">
        <f t="shared" si="21"/>
        <v>34.56</v>
      </c>
      <c r="K690" s="321"/>
    </row>
    <row r="691" spans="1:10">
      <c r="A691" s="399"/>
      <c r="B691" s="399"/>
      <c r="C691" s="384" t="s">
        <v>3021</v>
      </c>
      <c r="D691" s="399"/>
      <c r="E691" s="399" t="s">
        <v>2874</v>
      </c>
      <c r="F691" s="400"/>
      <c r="G691" s="399"/>
      <c r="H691" s="399"/>
      <c r="I691" s="399"/>
      <c r="J691" s="401">
        <f>SUM(J6:J690)</f>
        <v>3571.088</v>
      </c>
    </row>
  </sheetData>
  <autoFilter ref="A5:J691">
    <filterColumn colId="4">
      <filters>
        <filter val="6.00"/>
        <filter val="8.00"/>
        <filter val="12.00"/>
        <filter val="18.00"/>
        <filter val="Ⅴ"/>
        <filter val="0.45"/>
        <filter val="0.27"/>
        <filter val="."/>
      </filters>
    </filterColumn>
    <extLst/>
  </autoFilter>
  <mergeCells count="9">
    <mergeCell ref="A1:J1"/>
    <mergeCell ref="G4:H4"/>
    <mergeCell ref="I4:J4"/>
    <mergeCell ref="A4:A5"/>
    <mergeCell ref="B4:B5"/>
    <mergeCell ref="C4:C5"/>
    <mergeCell ref="D4:D5"/>
    <mergeCell ref="E4:E5"/>
    <mergeCell ref="F4:F5"/>
  </mergeCells>
  <printOptions horizontalCentered="1"/>
  <pageMargins left="0.747916666666667" right="0.747916666666667" top="1.18055555555556" bottom="0.865277777777778" header="0" footer="0.707638888888889"/>
  <pageSetup paperSize="9" orientation="landscape"/>
  <headerFooter alignWithMargins="0">
    <oddFooter>&amp;L&amp;9   设计负责人：&amp;C&amp;9审核：                   编制：&amp;R&amp;9编制日期：2018年03月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031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F13" sqref="F13"/>
    </sheetView>
  </sheetViews>
  <sheetFormatPr defaultColWidth="9" defaultRowHeight="14.25"/>
  <cols>
    <col min="1" max="1" width="4.5" style="200" customWidth="1"/>
    <col min="2" max="2" width="9.75" style="306" customWidth="1"/>
    <col min="3" max="3" width="28.75" style="323" customWidth="1"/>
    <col min="4" max="5" width="8.75" style="306" customWidth="1"/>
    <col min="6" max="6" width="21.5083333333333" style="200" customWidth="1"/>
    <col min="7" max="9" width="8.75" style="324" customWidth="1"/>
    <col min="10" max="10" width="9.45" style="324" customWidth="1"/>
    <col min="11" max="16384" width="9" style="200"/>
  </cols>
  <sheetData>
    <row r="1" ht="36" customHeight="1" spans="1:10">
      <c r="A1" s="167" t="s">
        <v>3022</v>
      </c>
      <c r="B1" s="167"/>
      <c r="C1" s="167"/>
      <c r="D1" s="167"/>
      <c r="E1" s="167"/>
      <c r="F1" s="167"/>
      <c r="G1" s="167"/>
      <c r="H1" s="167"/>
      <c r="I1" s="167"/>
      <c r="J1" s="167"/>
    </row>
    <row r="2" s="168" customFormat="1" ht="18" customHeight="1" spans="1:2">
      <c r="A2" s="168" t="str">
        <f>ASC(综合信息表!C3)</f>
        <v>建设项目名称:</v>
      </c>
      <c r="B2" s="169"/>
    </row>
    <row r="3" s="164" customFormat="1" ht="18" customHeight="1" spans="1:10">
      <c r="A3" s="325" t="str">
        <f>ASC(综合信息表!C4)</f>
        <v>单项工程名称:2023年景德镇电信乐平水利枢纽工程建设杆线迁改工程</v>
      </c>
      <c r="B3" s="326"/>
      <c r="C3" s="325"/>
      <c r="D3" s="325"/>
      <c r="E3" s="325"/>
      <c r="F3" s="327" t="str">
        <f>ASC(综合信息表!C6)</f>
        <v>建设单位名称:中国电信股份有限公司景德镇分公司</v>
      </c>
      <c r="G3" s="187"/>
      <c r="H3" s="172"/>
      <c r="I3" s="173" t="str">
        <f>ASC(综合信息表!G8)</f>
        <v>表格编号:TXL-3丙</v>
      </c>
      <c r="J3" s="173" t="s">
        <v>21</v>
      </c>
    </row>
    <row r="4" s="164" customFormat="1" ht="18" customHeight="1" spans="1:10">
      <c r="A4" s="174" t="s">
        <v>1</v>
      </c>
      <c r="B4" s="174" t="s">
        <v>171</v>
      </c>
      <c r="C4" s="174" t="s">
        <v>172</v>
      </c>
      <c r="D4" s="174" t="s">
        <v>173</v>
      </c>
      <c r="E4" s="174" t="s">
        <v>174</v>
      </c>
      <c r="F4" s="174" t="s">
        <v>2955</v>
      </c>
      <c r="G4" s="174" t="s">
        <v>175</v>
      </c>
      <c r="H4" s="174"/>
      <c r="I4" s="174" t="s">
        <v>2956</v>
      </c>
      <c r="J4" s="174"/>
    </row>
    <row r="5" s="164" customFormat="1" ht="18" customHeight="1" spans="1:10">
      <c r="A5" s="174"/>
      <c r="B5" s="174"/>
      <c r="C5" s="174"/>
      <c r="D5" s="174"/>
      <c r="E5" s="174"/>
      <c r="F5" s="174"/>
      <c r="G5" s="174" t="s">
        <v>2957</v>
      </c>
      <c r="H5" s="174" t="s">
        <v>2958</v>
      </c>
      <c r="I5" s="174" t="s">
        <v>2957</v>
      </c>
      <c r="J5" s="174" t="s">
        <v>2959</v>
      </c>
    </row>
    <row r="6" s="164" customFormat="1" ht="18" customHeight="1" spans="1:10">
      <c r="A6" s="174" t="s">
        <v>75</v>
      </c>
      <c r="B6" s="174" t="s">
        <v>76</v>
      </c>
      <c r="C6" s="174" t="s">
        <v>77</v>
      </c>
      <c r="D6" s="174" t="s">
        <v>78</v>
      </c>
      <c r="E6" s="174" t="s">
        <v>79</v>
      </c>
      <c r="F6" s="174" t="s">
        <v>80</v>
      </c>
      <c r="G6" s="174" t="s">
        <v>81</v>
      </c>
      <c r="H6" s="174" t="s">
        <v>82</v>
      </c>
      <c r="I6" s="174" t="s">
        <v>83</v>
      </c>
      <c r="J6" s="174" t="s">
        <v>84</v>
      </c>
    </row>
    <row r="7" s="164" customFormat="1" ht="18" hidden="1" customHeight="1" spans="1:10">
      <c r="A7" s="328">
        <f>SUBTOTAL(3,$B7:B$7)</f>
        <v>0</v>
      </c>
      <c r="B7" s="329" t="s">
        <v>179</v>
      </c>
      <c r="C7" s="329" t="s">
        <v>180</v>
      </c>
      <c r="D7" s="330" t="s">
        <v>3023</v>
      </c>
      <c r="E7" s="331">
        <f>'表三 甲'!E7</f>
        <v>0</v>
      </c>
      <c r="F7" s="332" t="s">
        <v>3024</v>
      </c>
      <c r="G7" s="329">
        <v>0.05</v>
      </c>
      <c r="H7" s="333">
        <v>157</v>
      </c>
      <c r="I7" s="336">
        <f>E7*G7</f>
        <v>0</v>
      </c>
      <c r="J7" s="336">
        <f t="shared" ref="J7:J10" si="0">H7*I7</f>
        <v>0</v>
      </c>
    </row>
    <row r="8" s="164" customFormat="1" ht="18" hidden="1" customHeight="1" spans="1:10">
      <c r="A8" s="328">
        <f>SUBTOTAL(3,$B$7:B8)</f>
        <v>0</v>
      </c>
      <c r="B8" s="329" t="s">
        <v>179</v>
      </c>
      <c r="C8" s="329" t="s">
        <v>180</v>
      </c>
      <c r="D8" s="330" t="s">
        <v>3023</v>
      </c>
      <c r="E8" s="331">
        <f>E7</f>
        <v>0</v>
      </c>
      <c r="F8" s="332" t="s">
        <v>3025</v>
      </c>
      <c r="G8" s="329">
        <v>0.04</v>
      </c>
      <c r="H8" s="333">
        <v>119</v>
      </c>
      <c r="I8" s="336">
        <f t="shared" ref="I8:I71" si="1">E8*G8</f>
        <v>0</v>
      </c>
      <c r="J8" s="336">
        <f t="shared" si="0"/>
        <v>0</v>
      </c>
    </row>
    <row r="9" s="164" customFormat="1" ht="18" customHeight="1" spans="1:10">
      <c r="A9" s="328">
        <f>SUBTOTAL(3,$B$7:B9)</f>
        <v>1</v>
      </c>
      <c r="B9" s="329" t="s">
        <v>182</v>
      </c>
      <c r="C9" s="329" t="s">
        <v>183</v>
      </c>
      <c r="D9" s="330" t="s">
        <v>3023</v>
      </c>
      <c r="E9" s="331">
        <f>'表三 甲'!E8</f>
        <v>1.04</v>
      </c>
      <c r="F9" s="332" t="s">
        <v>3025</v>
      </c>
      <c r="G9" s="329">
        <v>0.05</v>
      </c>
      <c r="H9" s="333">
        <v>119</v>
      </c>
      <c r="I9" s="336">
        <f t="shared" si="1"/>
        <v>0.052</v>
      </c>
      <c r="J9" s="336">
        <f t="shared" si="0"/>
        <v>6.188</v>
      </c>
    </row>
    <row r="10" s="164" customFormat="1" ht="18" customHeight="1" spans="1:10">
      <c r="A10" s="328">
        <f>SUBTOTAL(3,$B$7:B10)</f>
        <v>2</v>
      </c>
      <c r="B10" s="329" t="s">
        <v>184</v>
      </c>
      <c r="C10" s="329" t="s">
        <v>185</v>
      </c>
      <c r="D10" s="330" t="s">
        <v>3023</v>
      </c>
      <c r="E10" s="331">
        <f>'表三 甲'!E9</f>
        <v>0.45</v>
      </c>
      <c r="F10" s="332" t="s">
        <v>3025</v>
      </c>
      <c r="G10" s="329">
        <v>0.04</v>
      </c>
      <c r="H10" s="333">
        <v>119</v>
      </c>
      <c r="I10" s="336">
        <f t="shared" si="1"/>
        <v>0.018</v>
      </c>
      <c r="J10" s="336">
        <f t="shared" si="0"/>
        <v>2.142</v>
      </c>
    </row>
    <row r="11" s="164" customFormat="1" ht="18" customHeight="1" spans="1:10">
      <c r="A11" s="328">
        <f>SUBTOTAL(3,$B$7:B11)</f>
        <v>3</v>
      </c>
      <c r="B11" s="329" t="s">
        <v>188</v>
      </c>
      <c r="C11" s="329" t="s">
        <v>189</v>
      </c>
      <c r="D11" s="330" t="s">
        <v>3023</v>
      </c>
      <c r="E11" s="334">
        <f>'表三 甲'!E11</f>
        <v>8</v>
      </c>
      <c r="F11" s="335" t="s">
        <v>3026</v>
      </c>
      <c r="G11" s="334">
        <v>0.01</v>
      </c>
      <c r="H11" s="334">
        <v>118</v>
      </c>
      <c r="I11" s="336">
        <f t="shared" si="1"/>
        <v>0.08</v>
      </c>
      <c r="J11" s="334">
        <f t="shared" ref="J11:J55" si="2">I11*H11</f>
        <v>9.44</v>
      </c>
    </row>
    <row r="12" s="164" customFormat="1" ht="18" customHeight="1" spans="1:10">
      <c r="A12" s="328">
        <f>SUBTOTAL(3,$B$7:B12)</f>
        <v>4</v>
      </c>
      <c r="B12" s="329" t="s">
        <v>191</v>
      </c>
      <c r="C12" s="329" t="s">
        <v>192</v>
      </c>
      <c r="D12" s="330" t="s">
        <v>3023</v>
      </c>
      <c r="E12" s="334">
        <f>'表三 甲'!E12</f>
        <v>92</v>
      </c>
      <c r="F12" s="335" t="s">
        <v>3027</v>
      </c>
      <c r="G12" s="334">
        <v>0.05</v>
      </c>
      <c r="H12" s="334">
        <v>455</v>
      </c>
      <c r="I12" s="336">
        <f t="shared" si="1"/>
        <v>4.6</v>
      </c>
      <c r="J12" s="334">
        <f t="shared" si="2"/>
        <v>2093</v>
      </c>
    </row>
    <row r="13" spans="1:10">
      <c r="A13" s="328">
        <f>SUBTOTAL(3,$B$7:B13)</f>
        <v>5</v>
      </c>
      <c r="B13" s="329" t="s">
        <v>191</v>
      </c>
      <c r="C13" s="329" t="s">
        <v>192</v>
      </c>
      <c r="D13" s="330" t="s">
        <v>3023</v>
      </c>
      <c r="E13" s="334">
        <f>E12</f>
        <v>92</v>
      </c>
      <c r="F13" s="335" t="s">
        <v>3028</v>
      </c>
      <c r="G13" s="334">
        <v>0.05</v>
      </c>
      <c r="H13" s="334">
        <v>153</v>
      </c>
      <c r="I13" s="336">
        <f t="shared" si="1"/>
        <v>4.6</v>
      </c>
      <c r="J13" s="334">
        <f t="shared" si="2"/>
        <v>703.8</v>
      </c>
    </row>
    <row r="14" hidden="1" spans="1:10">
      <c r="A14" s="328">
        <f>SUBTOTAL(3,$B$7:B14)</f>
        <v>5</v>
      </c>
      <c r="B14" s="329" t="s">
        <v>493</v>
      </c>
      <c r="C14" s="329" t="s">
        <v>494</v>
      </c>
      <c r="D14" s="330" t="s">
        <v>3023</v>
      </c>
      <c r="E14" s="334">
        <f>'表三 甲'!E156</f>
        <v>0</v>
      </c>
      <c r="F14" s="335" t="s">
        <v>3029</v>
      </c>
      <c r="G14" s="334">
        <v>0.35</v>
      </c>
      <c r="H14" s="334">
        <v>153</v>
      </c>
      <c r="I14" s="336">
        <f t="shared" si="1"/>
        <v>0</v>
      </c>
      <c r="J14" s="334">
        <f t="shared" si="2"/>
        <v>0</v>
      </c>
    </row>
    <row r="15" hidden="1" spans="1:10">
      <c r="A15" s="328">
        <f>SUBTOTAL(3,$B$7:B15)</f>
        <v>5</v>
      </c>
      <c r="B15" s="329" t="s">
        <v>1075</v>
      </c>
      <c r="C15" s="329" t="s">
        <v>1076</v>
      </c>
      <c r="D15" s="330" t="s">
        <v>3023</v>
      </c>
      <c r="E15" s="334">
        <f>'表三 甲'!E442</f>
        <v>0</v>
      </c>
      <c r="F15" s="335" t="s">
        <v>3030</v>
      </c>
      <c r="G15" s="334">
        <v>0.25</v>
      </c>
      <c r="H15" s="334">
        <v>117</v>
      </c>
      <c r="I15" s="336">
        <f t="shared" si="1"/>
        <v>0</v>
      </c>
      <c r="J15" s="334">
        <f t="shared" si="2"/>
        <v>0</v>
      </c>
    </row>
    <row r="16" hidden="1" spans="1:10">
      <c r="A16" s="328">
        <f>SUBTOTAL(3,$B$7:B16)</f>
        <v>5</v>
      </c>
      <c r="B16" s="329" t="s">
        <v>1075</v>
      </c>
      <c r="C16" s="329" t="s">
        <v>1076</v>
      </c>
      <c r="D16" s="330" t="s">
        <v>3023</v>
      </c>
      <c r="E16" s="334">
        <f>'表三 甲'!E442</f>
        <v>0</v>
      </c>
      <c r="F16" s="335" t="s">
        <v>3031</v>
      </c>
      <c r="G16" s="334">
        <v>0.25</v>
      </c>
      <c r="H16" s="334">
        <v>117</v>
      </c>
      <c r="I16" s="336">
        <f t="shared" si="1"/>
        <v>0</v>
      </c>
      <c r="J16" s="334">
        <f t="shared" si="2"/>
        <v>0</v>
      </c>
    </row>
    <row r="17" hidden="1" spans="1:10">
      <c r="A17" s="328">
        <f>SUBTOTAL(3,$B$7:B17)</f>
        <v>5</v>
      </c>
      <c r="B17" s="329" t="s">
        <v>1077</v>
      </c>
      <c r="C17" s="329" t="s">
        <v>1078</v>
      </c>
      <c r="D17" s="330" t="s">
        <v>3023</v>
      </c>
      <c r="E17" s="334">
        <f>'表三 甲'!E443</f>
        <v>0</v>
      </c>
      <c r="F17" s="335" t="s">
        <v>3030</v>
      </c>
      <c r="G17" s="334">
        <v>0.3</v>
      </c>
      <c r="H17" s="334">
        <v>117</v>
      </c>
      <c r="I17" s="336">
        <f t="shared" si="1"/>
        <v>0</v>
      </c>
      <c r="J17" s="334">
        <f t="shared" si="2"/>
        <v>0</v>
      </c>
    </row>
    <row r="18" hidden="1" spans="1:10">
      <c r="A18" s="328">
        <f>SUBTOTAL(3,$B$7:B18)</f>
        <v>5</v>
      </c>
      <c r="B18" s="329" t="s">
        <v>1077</v>
      </c>
      <c r="C18" s="329" t="s">
        <v>1078</v>
      </c>
      <c r="D18" s="330" t="s">
        <v>3023</v>
      </c>
      <c r="E18" s="334">
        <f>'表三 甲'!E443</f>
        <v>0</v>
      </c>
      <c r="F18" s="335" t="s">
        <v>3031</v>
      </c>
      <c r="G18" s="334">
        <v>0.3</v>
      </c>
      <c r="H18" s="334">
        <v>117</v>
      </c>
      <c r="I18" s="336">
        <f t="shared" si="1"/>
        <v>0</v>
      </c>
      <c r="J18" s="334">
        <f t="shared" si="2"/>
        <v>0</v>
      </c>
    </row>
    <row r="19" hidden="1" spans="1:10">
      <c r="A19" s="328">
        <f>SUBTOTAL(3,$B$7:B19)</f>
        <v>5</v>
      </c>
      <c r="B19" s="329" t="s">
        <v>1079</v>
      </c>
      <c r="C19" s="329" t="s">
        <v>1080</v>
      </c>
      <c r="D19" s="330" t="s">
        <v>3023</v>
      </c>
      <c r="E19" s="334">
        <f>'表三 甲'!E444</f>
        <v>0</v>
      </c>
      <c r="F19" s="335" t="s">
        <v>3030</v>
      </c>
      <c r="G19" s="334">
        <v>0.42</v>
      </c>
      <c r="H19" s="334">
        <v>117</v>
      </c>
      <c r="I19" s="336">
        <f t="shared" si="1"/>
        <v>0</v>
      </c>
      <c r="J19" s="334">
        <f t="shared" si="2"/>
        <v>0</v>
      </c>
    </row>
    <row r="20" hidden="1" spans="1:10">
      <c r="A20" s="328">
        <f>SUBTOTAL(3,$B$7:B20)</f>
        <v>5</v>
      </c>
      <c r="B20" s="329" t="s">
        <v>1079</v>
      </c>
      <c r="C20" s="329" t="s">
        <v>1080</v>
      </c>
      <c r="D20" s="330" t="s">
        <v>3023</v>
      </c>
      <c r="E20" s="334">
        <f>'表三 甲'!E444</f>
        <v>0</v>
      </c>
      <c r="F20" s="335" t="s">
        <v>3031</v>
      </c>
      <c r="G20" s="334">
        <v>0.42</v>
      </c>
      <c r="H20" s="334">
        <v>117</v>
      </c>
      <c r="I20" s="336">
        <f t="shared" si="1"/>
        <v>0</v>
      </c>
      <c r="J20" s="334">
        <f t="shared" si="2"/>
        <v>0</v>
      </c>
    </row>
    <row r="21" hidden="1" spans="1:10">
      <c r="A21" s="328">
        <f>SUBTOTAL(3,$B$7:B21)</f>
        <v>5</v>
      </c>
      <c r="B21" s="329" t="s">
        <v>1081</v>
      </c>
      <c r="C21" s="329" t="s">
        <v>1082</v>
      </c>
      <c r="D21" s="330" t="s">
        <v>3023</v>
      </c>
      <c r="E21" s="334">
        <f>'表三 甲'!E445</f>
        <v>0</v>
      </c>
      <c r="F21" s="335" t="s">
        <v>3030</v>
      </c>
      <c r="G21" s="334">
        <v>0.5</v>
      </c>
      <c r="H21" s="334">
        <v>117</v>
      </c>
      <c r="I21" s="336">
        <f t="shared" si="1"/>
        <v>0</v>
      </c>
      <c r="J21" s="334">
        <f t="shared" si="2"/>
        <v>0</v>
      </c>
    </row>
    <row r="22" hidden="1" spans="1:10">
      <c r="A22" s="328">
        <f>SUBTOTAL(3,$B$7:B22)</f>
        <v>5</v>
      </c>
      <c r="B22" s="329" t="s">
        <v>1081</v>
      </c>
      <c r="C22" s="329" t="s">
        <v>1082</v>
      </c>
      <c r="D22" s="330" t="s">
        <v>3023</v>
      </c>
      <c r="E22" s="334">
        <f>'表三 甲'!E445</f>
        <v>0</v>
      </c>
      <c r="F22" s="335" t="s">
        <v>3031</v>
      </c>
      <c r="G22" s="334">
        <v>0.5</v>
      </c>
      <c r="H22" s="334">
        <v>117</v>
      </c>
      <c r="I22" s="336">
        <f t="shared" si="1"/>
        <v>0</v>
      </c>
      <c r="J22" s="334">
        <f t="shared" si="2"/>
        <v>0</v>
      </c>
    </row>
    <row r="23" s="164" customFormat="1" ht="18" hidden="1" customHeight="1" spans="1:10">
      <c r="A23" s="328">
        <f>SUBTOTAL(3,$B$7:B23)</f>
        <v>5</v>
      </c>
      <c r="B23" s="329" t="s">
        <v>1083</v>
      </c>
      <c r="C23" s="329" t="s">
        <v>1084</v>
      </c>
      <c r="D23" s="330" t="s">
        <v>3023</v>
      </c>
      <c r="E23" s="334">
        <f>'表三 甲'!E446</f>
        <v>0</v>
      </c>
      <c r="F23" s="335" t="s">
        <v>3030</v>
      </c>
      <c r="G23" s="334">
        <v>0.6</v>
      </c>
      <c r="H23" s="334">
        <v>117</v>
      </c>
      <c r="I23" s="336">
        <f t="shared" si="1"/>
        <v>0</v>
      </c>
      <c r="J23" s="334">
        <f t="shared" si="2"/>
        <v>0</v>
      </c>
    </row>
    <row r="24" s="164" customFormat="1" ht="18" hidden="1" customHeight="1" spans="1:10">
      <c r="A24" s="328">
        <f>SUBTOTAL(3,$B$7:B24)</f>
        <v>5</v>
      </c>
      <c r="B24" s="329" t="s">
        <v>1083</v>
      </c>
      <c r="C24" s="329" t="s">
        <v>1084</v>
      </c>
      <c r="D24" s="330" t="s">
        <v>3023</v>
      </c>
      <c r="E24" s="334">
        <f>'表三 甲'!E446</f>
        <v>0</v>
      </c>
      <c r="F24" s="335" t="s">
        <v>3031</v>
      </c>
      <c r="G24" s="334">
        <v>0.6</v>
      </c>
      <c r="H24" s="334">
        <v>117</v>
      </c>
      <c r="I24" s="336">
        <f t="shared" si="1"/>
        <v>0</v>
      </c>
      <c r="J24" s="334">
        <f t="shared" si="2"/>
        <v>0</v>
      </c>
    </row>
    <row r="25" s="164" customFormat="1" ht="18" hidden="1" customHeight="1" spans="1:10">
      <c r="A25" s="328">
        <f>SUBTOTAL(3,$B$7:B25)</f>
        <v>5</v>
      </c>
      <c r="B25" s="329" t="s">
        <v>1085</v>
      </c>
      <c r="C25" s="329" t="s">
        <v>1086</v>
      </c>
      <c r="D25" s="330" t="s">
        <v>3023</v>
      </c>
      <c r="E25" s="334">
        <f>'表三 甲'!E447</f>
        <v>0</v>
      </c>
      <c r="F25" s="335" t="s">
        <v>3030</v>
      </c>
      <c r="G25" s="334">
        <v>0.2</v>
      </c>
      <c r="H25" s="334">
        <v>117</v>
      </c>
      <c r="I25" s="336">
        <f t="shared" si="1"/>
        <v>0</v>
      </c>
      <c r="J25" s="334">
        <f t="shared" si="2"/>
        <v>0</v>
      </c>
    </row>
    <row r="26" s="164" customFormat="1" ht="18" hidden="1" customHeight="1" spans="1:10">
      <c r="A26" s="328">
        <f>SUBTOTAL(3,$B$7:B26)</f>
        <v>5</v>
      </c>
      <c r="B26" s="329" t="s">
        <v>1085</v>
      </c>
      <c r="C26" s="329" t="s">
        <v>1086</v>
      </c>
      <c r="D26" s="330" t="s">
        <v>3023</v>
      </c>
      <c r="E26" s="334">
        <f>'表三 甲'!E447</f>
        <v>0</v>
      </c>
      <c r="F26" s="335" t="s">
        <v>3031</v>
      </c>
      <c r="G26" s="334">
        <v>0.2</v>
      </c>
      <c r="H26" s="334">
        <v>117</v>
      </c>
      <c r="I26" s="336">
        <f t="shared" si="1"/>
        <v>0</v>
      </c>
      <c r="J26" s="334">
        <f t="shared" si="2"/>
        <v>0</v>
      </c>
    </row>
    <row r="27" s="164" customFormat="1" ht="18" hidden="1" customHeight="1" spans="1:10">
      <c r="A27" s="328">
        <f>SUBTOTAL(3,$B$7:B27)</f>
        <v>5</v>
      </c>
      <c r="B27" s="329" t="s">
        <v>1087</v>
      </c>
      <c r="C27" s="329" t="s">
        <v>1088</v>
      </c>
      <c r="D27" s="330" t="s">
        <v>3023</v>
      </c>
      <c r="E27" s="334">
        <f>'表三 甲'!E448</f>
        <v>0</v>
      </c>
      <c r="F27" s="335" t="s">
        <v>3030</v>
      </c>
      <c r="G27" s="334">
        <v>0.4</v>
      </c>
      <c r="H27" s="334">
        <v>117</v>
      </c>
      <c r="I27" s="336">
        <f t="shared" si="1"/>
        <v>0</v>
      </c>
      <c r="J27" s="334">
        <f t="shared" si="2"/>
        <v>0</v>
      </c>
    </row>
    <row r="28" s="164" customFormat="1" ht="18" hidden="1" customHeight="1" spans="1:10">
      <c r="A28" s="328">
        <f>SUBTOTAL(3,$B$7:B28)</f>
        <v>5</v>
      </c>
      <c r="B28" s="329" t="s">
        <v>1087</v>
      </c>
      <c r="C28" s="329" t="s">
        <v>1088</v>
      </c>
      <c r="D28" s="330" t="s">
        <v>3023</v>
      </c>
      <c r="E28" s="334">
        <f>'表三 甲'!E448</f>
        <v>0</v>
      </c>
      <c r="F28" s="335" t="s">
        <v>3031</v>
      </c>
      <c r="G28" s="334">
        <v>0.4</v>
      </c>
      <c r="H28" s="334">
        <v>117</v>
      </c>
      <c r="I28" s="336">
        <f t="shared" si="1"/>
        <v>0</v>
      </c>
      <c r="J28" s="334">
        <f t="shared" si="2"/>
        <v>0</v>
      </c>
    </row>
    <row r="29" s="164" customFormat="1" ht="18" customHeight="1" spans="1:10">
      <c r="A29" s="328">
        <f>SUBTOTAL(3,$B$7:B29)</f>
        <v>6</v>
      </c>
      <c r="B29" s="329" t="s">
        <v>1089</v>
      </c>
      <c r="C29" s="329" t="s">
        <v>1090</v>
      </c>
      <c r="D29" s="330" t="s">
        <v>3023</v>
      </c>
      <c r="E29" s="334">
        <f>'表三 甲'!E449</f>
        <v>0.18</v>
      </c>
      <c r="F29" s="335" t="s">
        <v>3031</v>
      </c>
      <c r="G29" s="334">
        <v>0.25</v>
      </c>
      <c r="H29" s="334">
        <v>117</v>
      </c>
      <c r="I29" s="336">
        <f t="shared" si="1"/>
        <v>0.045</v>
      </c>
      <c r="J29" s="334">
        <f t="shared" si="2"/>
        <v>5.265</v>
      </c>
    </row>
    <row r="30" s="164" customFormat="1" ht="18" customHeight="1" spans="1:10">
      <c r="A30" s="328">
        <f>SUBTOTAL(3,$B$7:B30)</f>
        <v>7</v>
      </c>
      <c r="B30" s="329" t="s">
        <v>1089</v>
      </c>
      <c r="C30" s="329" t="s">
        <v>1090</v>
      </c>
      <c r="D30" s="330" t="s">
        <v>3023</v>
      </c>
      <c r="E30" s="334">
        <f>'表三 甲'!E449</f>
        <v>0.18</v>
      </c>
      <c r="F30" s="335" t="s">
        <v>3030</v>
      </c>
      <c r="G30" s="334">
        <v>0.25</v>
      </c>
      <c r="H30" s="334">
        <v>117</v>
      </c>
      <c r="I30" s="336">
        <f t="shared" si="1"/>
        <v>0.045</v>
      </c>
      <c r="J30" s="334">
        <f t="shared" si="2"/>
        <v>5.265</v>
      </c>
    </row>
    <row r="31" s="164" customFormat="1" ht="18" customHeight="1" spans="1:10">
      <c r="A31" s="328">
        <f>SUBTOTAL(3,$B$7:B31)</f>
        <v>8</v>
      </c>
      <c r="B31" s="329" t="s">
        <v>1091</v>
      </c>
      <c r="C31" s="329" t="s">
        <v>1092</v>
      </c>
      <c r="D31" s="330" t="s">
        <v>3023</v>
      </c>
      <c r="E31" s="334">
        <f>'表三 甲'!E450</f>
        <v>0.405</v>
      </c>
      <c r="F31" s="335" t="s">
        <v>3030</v>
      </c>
      <c r="G31" s="334">
        <v>0.3</v>
      </c>
      <c r="H31" s="334">
        <v>117</v>
      </c>
      <c r="I31" s="336">
        <f t="shared" si="1"/>
        <v>0.1215</v>
      </c>
      <c r="J31" s="334">
        <f t="shared" si="2"/>
        <v>14.2155</v>
      </c>
    </row>
    <row r="32" s="164" customFormat="1" ht="18" customHeight="1" spans="1:10">
      <c r="A32" s="328">
        <f>SUBTOTAL(3,$B$7:B32)</f>
        <v>9</v>
      </c>
      <c r="B32" s="329" t="s">
        <v>1091</v>
      </c>
      <c r="C32" s="329" t="s">
        <v>1092</v>
      </c>
      <c r="D32" s="330" t="s">
        <v>3023</v>
      </c>
      <c r="E32" s="334">
        <f>'表三 甲'!E450</f>
        <v>0.405</v>
      </c>
      <c r="F32" s="335" t="s">
        <v>3031</v>
      </c>
      <c r="G32" s="334">
        <v>0.3</v>
      </c>
      <c r="H32" s="334">
        <v>117</v>
      </c>
      <c r="I32" s="336">
        <f t="shared" si="1"/>
        <v>0.1215</v>
      </c>
      <c r="J32" s="334">
        <f t="shared" si="2"/>
        <v>14.2155</v>
      </c>
    </row>
    <row r="33" s="164" customFormat="1" ht="18" customHeight="1" spans="1:10">
      <c r="A33" s="328">
        <f>SUBTOTAL(3,$B$7:B33)</f>
        <v>10</v>
      </c>
      <c r="B33" s="329" t="s">
        <v>1093</v>
      </c>
      <c r="C33" s="329" t="s">
        <v>1094</v>
      </c>
      <c r="D33" s="330" t="s">
        <v>3023</v>
      </c>
      <c r="E33" s="334">
        <f>'表三 甲'!E451</f>
        <v>0.27</v>
      </c>
      <c r="F33" s="335" t="s">
        <v>3030</v>
      </c>
      <c r="G33" s="334">
        <v>0.42</v>
      </c>
      <c r="H33" s="334">
        <v>117</v>
      </c>
      <c r="I33" s="336">
        <f t="shared" si="1"/>
        <v>0.1134</v>
      </c>
      <c r="J33" s="334">
        <f t="shared" si="2"/>
        <v>13.2678</v>
      </c>
    </row>
    <row r="34" s="164" customFormat="1" ht="18" customHeight="1" spans="1:10">
      <c r="A34" s="328">
        <f>SUBTOTAL(3,$B$7:B34)</f>
        <v>11</v>
      </c>
      <c r="B34" s="329" t="s">
        <v>1093</v>
      </c>
      <c r="C34" s="329" t="s">
        <v>1094</v>
      </c>
      <c r="D34" s="330" t="s">
        <v>3023</v>
      </c>
      <c r="E34" s="334">
        <f>'表三 甲'!E451</f>
        <v>0.27</v>
      </c>
      <c r="F34" s="335" t="s">
        <v>3031</v>
      </c>
      <c r="G34" s="334">
        <v>0.42</v>
      </c>
      <c r="H34" s="334">
        <v>117</v>
      </c>
      <c r="I34" s="336">
        <f t="shared" si="1"/>
        <v>0.1134</v>
      </c>
      <c r="J34" s="334">
        <f t="shared" si="2"/>
        <v>13.2678</v>
      </c>
    </row>
    <row r="35" s="164" customFormat="1" ht="18" hidden="1" customHeight="1" spans="1:10">
      <c r="A35" s="328">
        <f>SUBTOTAL(3,$B$7:B35)</f>
        <v>11</v>
      </c>
      <c r="B35" s="329" t="s">
        <v>1095</v>
      </c>
      <c r="C35" s="329" t="s">
        <v>1096</v>
      </c>
      <c r="D35" s="330" t="s">
        <v>3023</v>
      </c>
      <c r="E35" s="334">
        <f>'表三 甲'!E452</f>
        <v>0</v>
      </c>
      <c r="F35" s="335" t="s">
        <v>3030</v>
      </c>
      <c r="G35" s="334">
        <v>0.5</v>
      </c>
      <c r="H35" s="334">
        <v>117</v>
      </c>
      <c r="I35" s="336">
        <f t="shared" si="1"/>
        <v>0</v>
      </c>
      <c r="J35" s="334">
        <f t="shared" si="2"/>
        <v>0</v>
      </c>
    </row>
    <row r="36" s="164" customFormat="1" ht="18" hidden="1" customHeight="1" spans="1:10">
      <c r="A36" s="328">
        <f>SUBTOTAL(3,$B$7:B36)</f>
        <v>11</v>
      </c>
      <c r="B36" s="329" t="s">
        <v>1095</v>
      </c>
      <c r="C36" s="329" t="s">
        <v>1096</v>
      </c>
      <c r="D36" s="330" t="s">
        <v>3023</v>
      </c>
      <c r="E36" s="334">
        <f>'表三 甲'!E452</f>
        <v>0</v>
      </c>
      <c r="F36" s="335" t="s">
        <v>3031</v>
      </c>
      <c r="G36" s="334">
        <v>0.5</v>
      </c>
      <c r="H36" s="334">
        <v>117</v>
      </c>
      <c r="I36" s="336">
        <f t="shared" si="1"/>
        <v>0</v>
      </c>
      <c r="J36" s="334">
        <f t="shared" si="2"/>
        <v>0</v>
      </c>
    </row>
    <row r="37" hidden="1" spans="1:10">
      <c r="A37" s="328">
        <f>SUBTOTAL(3,$B$7:B37)</f>
        <v>11</v>
      </c>
      <c r="B37" s="329" t="s">
        <v>1097</v>
      </c>
      <c r="C37" s="329" t="s">
        <v>1098</v>
      </c>
      <c r="D37" s="330" t="s">
        <v>3023</v>
      </c>
      <c r="E37" s="334">
        <f>'表三 甲'!E453</f>
        <v>0</v>
      </c>
      <c r="F37" s="335" t="s">
        <v>3030</v>
      </c>
      <c r="G37" s="334">
        <v>0.6</v>
      </c>
      <c r="H37" s="334">
        <v>117</v>
      </c>
      <c r="I37" s="336">
        <f t="shared" si="1"/>
        <v>0</v>
      </c>
      <c r="J37" s="334">
        <f t="shared" si="2"/>
        <v>0</v>
      </c>
    </row>
    <row r="38" hidden="1" spans="1:10">
      <c r="A38" s="328">
        <f>SUBTOTAL(3,$B$7:B38)</f>
        <v>11</v>
      </c>
      <c r="B38" s="329" t="s">
        <v>1097</v>
      </c>
      <c r="C38" s="329" t="s">
        <v>1098</v>
      </c>
      <c r="D38" s="330" t="s">
        <v>3023</v>
      </c>
      <c r="E38" s="334">
        <f>'表三 甲'!E453</f>
        <v>0</v>
      </c>
      <c r="F38" s="335" t="s">
        <v>3031</v>
      </c>
      <c r="G38" s="334">
        <v>0.6</v>
      </c>
      <c r="H38" s="334">
        <v>117</v>
      </c>
      <c r="I38" s="336">
        <f t="shared" si="1"/>
        <v>0</v>
      </c>
      <c r="J38" s="334">
        <f t="shared" si="2"/>
        <v>0</v>
      </c>
    </row>
    <row r="39" hidden="1" spans="1:10">
      <c r="A39" s="328">
        <f>SUBTOTAL(3,$B$7:B39)</f>
        <v>11</v>
      </c>
      <c r="B39" s="329" t="s">
        <v>1099</v>
      </c>
      <c r="C39" s="329" t="s">
        <v>1100</v>
      </c>
      <c r="D39" s="330" t="s">
        <v>3023</v>
      </c>
      <c r="E39" s="334">
        <f>'表三 甲'!E454</f>
        <v>0</v>
      </c>
      <c r="F39" s="335" t="s">
        <v>3030</v>
      </c>
      <c r="G39" s="329">
        <v>0.72</v>
      </c>
      <c r="H39" s="334">
        <v>117</v>
      </c>
      <c r="I39" s="336">
        <f t="shared" si="1"/>
        <v>0</v>
      </c>
      <c r="J39" s="334">
        <f t="shared" si="2"/>
        <v>0</v>
      </c>
    </row>
    <row r="40" hidden="1" spans="1:10">
      <c r="A40" s="328">
        <f>SUBTOTAL(3,$B$7:B40)</f>
        <v>11</v>
      </c>
      <c r="B40" s="329" t="s">
        <v>1099</v>
      </c>
      <c r="C40" s="329" t="s">
        <v>1100</v>
      </c>
      <c r="D40" s="330" t="s">
        <v>3023</v>
      </c>
      <c r="E40" s="334">
        <f>'表三 甲'!E454</f>
        <v>0</v>
      </c>
      <c r="F40" s="335" t="s">
        <v>3031</v>
      </c>
      <c r="G40" s="329">
        <v>0.72</v>
      </c>
      <c r="H40" s="334">
        <v>117</v>
      </c>
      <c r="I40" s="336">
        <f t="shared" si="1"/>
        <v>0</v>
      </c>
      <c r="J40" s="334">
        <f t="shared" si="2"/>
        <v>0</v>
      </c>
    </row>
    <row r="41" hidden="1" spans="1:10">
      <c r="A41" s="328">
        <f>SUBTOTAL(3,$B$7:B41)</f>
        <v>11</v>
      </c>
      <c r="B41" s="329" t="s">
        <v>1101</v>
      </c>
      <c r="C41" s="329" t="s">
        <v>1102</v>
      </c>
      <c r="D41" s="330" t="s">
        <v>3023</v>
      </c>
      <c r="E41" s="334">
        <f>'表三 甲'!E455</f>
        <v>0</v>
      </c>
      <c r="F41" s="335" t="s">
        <v>3030</v>
      </c>
      <c r="G41" s="329">
        <v>0.87</v>
      </c>
      <c r="H41" s="334">
        <v>117</v>
      </c>
      <c r="I41" s="336">
        <f t="shared" si="1"/>
        <v>0</v>
      </c>
      <c r="J41" s="334">
        <f t="shared" si="2"/>
        <v>0</v>
      </c>
    </row>
    <row r="42" hidden="1" spans="1:10">
      <c r="A42" s="328">
        <f>SUBTOTAL(3,$B$7:B42)</f>
        <v>11</v>
      </c>
      <c r="B42" s="329" t="s">
        <v>1101</v>
      </c>
      <c r="C42" s="329" t="s">
        <v>1102</v>
      </c>
      <c r="D42" s="330" t="s">
        <v>3023</v>
      </c>
      <c r="E42" s="334">
        <f>'表三 甲'!E455</f>
        <v>0</v>
      </c>
      <c r="F42" s="335" t="s">
        <v>3031</v>
      </c>
      <c r="G42" s="329">
        <v>0.87</v>
      </c>
      <c r="H42" s="334">
        <v>117</v>
      </c>
      <c r="I42" s="336">
        <f t="shared" si="1"/>
        <v>0</v>
      </c>
      <c r="J42" s="334">
        <f t="shared" si="2"/>
        <v>0</v>
      </c>
    </row>
    <row r="43" hidden="1" spans="1:10">
      <c r="A43" s="328">
        <f>SUBTOTAL(3,$B$7:B43)</f>
        <v>11</v>
      </c>
      <c r="B43" s="329" t="s">
        <v>1103</v>
      </c>
      <c r="C43" s="329" t="s">
        <v>1104</v>
      </c>
      <c r="D43" s="330" t="s">
        <v>3023</v>
      </c>
      <c r="E43" s="334">
        <f>'表三 甲'!E456</f>
        <v>0</v>
      </c>
      <c r="F43" s="335" t="s">
        <v>3030</v>
      </c>
      <c r="G43" s="329">
        <v>1</v>
      </c>
      <c r="H43" s="334">
        <v>117</v>
      </c>
      <c r="I43" s="336">
        <f t="shared" si="1"/>
        <v>0</v>
      </c>
      <c r="J43" s="334">
        <f t="shared" si="2"/>
        <v>0</v>
      </c>
    </row>
    <row r="44" hidden="1" spans="1:10">
      <c r="A44" s="328">
        <f>SUBTOTAL(3,$B$7:B44)</f>
        <v>11</v>
      </c>
      <c r="B44" s="329" t="s">
        <v>1103</v>
      </c>
      <c r="C44" s="329" t="s">
        <v>1104</v>
      </c>
      <c r="D44" s="330" t="s">
        <v>3023</v>
      </c>
      <c r="E44" s="334">
        <f>'表三 甲'!E456</f>
        <v>0</v>
      </c>
      <c r="F44" s="335" t="s">
        <v>3031</v>
      </c>
      <c r="G44" s="329">
        <v>1</v>
      </c>
      <c r="H44" s="334">
        <v>117</v>
      </c>
      <c r="I44" s="336">
        <f t="shared" si="1"/>
        <v>0</v>
      </c>
      <c r="J44" s="334">
        <f t="shared" si="2"/>
        <v>0</v>
      </c>
    </row>
    <row r="45" hidden="1" spans="1:10">
      <c r="A45" s="328">
        <f>SUBTOTAL(3,$B$7:B45)</f>
        <v>11</v>
      </c>
      <c r="B45" s="329" t="s">
        <v>1105</v>
      </c>
      <c r="C45" s="329" t="s">
        <v>1106</v>
      </c>
      <c r="D45" s="330" t="s">
        <v>3023</v>
      </c>
      <c r="E45" s="334">
        <f>'表三 甲'!E457</f>
        <v>0</v>
      </c>
      <c r="F45" s="332" t="s">
        <v>3031</v>
      </c>
      <c r="G45" s="329">
        <v>0.3</v>
      </c>
      <c r="H45" s="333">
        <v>117</v>
      </c>
      <c r="I45" s="336">
        <f t="shared" si="1"/>
        <v>0</v>
      </c>
      <c r="J45" s="336">
        <f t="shared" si="2"/>
        <v>0</v>
      </c>
    </row>
    <row r="46" hidden="1" spans="1:10">
      <c r="A46" s="328">
        <f>SUBTOTAL(3,$B$7:B46)</f>
        <v>11</v>
      </c>
      <c r="B46" s="329" t="s">
        <v>1105</v>
      </c>
      <c r="C46" s="329" t="s">
        <v>1106</v>
      </c>
      <c r="D46" s="330" t="s">
        <v>3023</v>
      </c>
      <c r="E46" s="334">
        <f>'表三 甲'!E457</f>
        <v>0</v>
      </c>
      <c r="F46" s="332" t="s">
        <v>3030</v>
      </c>
      <c r="G46" s="329">
        <v>0.3</v>
      </c>
      <c r="H46" s="333">
        <v>117</v>
      </c>
      <c r="I46" s="336">
        <f t="shared" si="1"/>
        <v>0</v>
      </c>
      <c r="J46" s="336">
        <f t="shared" si="2"/>
        <v>0</v>
      </c>
    </row>
    <row r="47" hidden="1" spans="1:10">
      <c r="A47" s="328">
        <f>SUBTOTAL(3,$B$7:B47)</f>
        <v>11</v>
      </c>
      <c r="B47" s="329" t="s">
        <v>1107</v>
      </c>
      <c r="C47" s="329" t="s">
        <v>1108</v>
      </c>
      <c r="D47" s="330" t="s">
        <v>3023</v>
      </c>
      <c r="E47" s="334">
        <f>'表三 甲'!E458</f>
        <v>0</v>
      </c>
      <c r="F47" s="332" t="s">
        <v>3031</v>
      </c>
      <c r="G47" s="329">
        <v>0.42</v>
      </c>
      <c r="H47" s="333">
        <v>117</v>
      </c>
      <c r="I47" s="336">
        <f t="shared" si="1"/>
        <v>0</v>
      </c>
      <c r="J47" s="336">
        <f t="shared" si="2"/>
        <v>0</v>
      </c>
    </row>
    <row r="48" hidden="1" spans="1:10">
      <c r="A48" s="328">
        <f>SUBTOTAL(3,$B$7:B48)</f>
        <v>11</v>
      </c>
      <c r="B48" s="329" t="s">
        <v>1107</v>
      </c>
      <c r="C48" s="329" t="s">
        <v>1108</v>
      </c>
      <c r="D48" s="330" t="s">
        <v>3023</v>
      </c>
      <c r="E48" s="334">
        <f>'表三 甲'!E458</f>
        <v>0</v>
      </c>
      <c r="F48" s="332" t="s">
        <v>3030</v>
      </c>
      <c r="G48" s="329">
        <v>0.42</v>
      </c>
      <c r="H48" s="333">
        <v>117</v>
      </c>
      <c r="I48" s="336">
        <f t="shared" si="1"/>
        <v>0</v>
      </c>
      <c r="J48" s="336">
        <f t="shared" si="2"/>
        <v>0</v>
      </c>
    </row>
    <row r="49" hidden="1" spans="1:10">
      <c r="A49" s="328">
        <f>SUBTOTAL(3,$B$7:B49)</f>
        <v>11</v>
      </c>
      <c r="B49" s="329" t="s">
        <v>1109</v>
      </c>
      <c r="C49" s="329" t="s">
        <v>1110</v>
      </c>
      <c r="D49" s="330" t="s">
        <v>3023</v>
      </c>
      <c r="E49" s="334">
        <f>'表三 甲'!E459</f>
        <v>0</v>
      </c>
      <c r="F49" s="332" t="s">
        <v>3030</v>
      </c>
      <c r="G49" s="329">
        <v>0.5</v>
      </c>
      <c r="H49" s="333">
        <v>117</v>
      </c>
      <c r="I49" s="336">
        <f t="shared" si="1"/>
        <v>0</v>
      </c>
      <c r="J49" s="336">
        <f t="shared" si="2"/>
        <v>0</v>
      </c>
    </row>
    <row r="50" hidden="1" spans="1:10">
      <c r="A50" s="328">
        <f>SUBTOTAL(3,$B$7:B50)</f>
        <v>11</v>
      </c>
      <c r="B50" s="329" t="s">
        <v>1109</v>
      </c>
      <c r="C50" s="329" t="s">
        <v>1110</v>
      </c>
      <c r="D50" s="330" t="s">
        <v>3023</v>
      </c>
      <c r="E50" s="334">
        <f>'表三 甲'!E459</f>
        <v>0</v>
      </c>
      <c r="F50" s="332" t="s">
        <v>3031</v>
      </c>
      <c r="G50" s="329">
        <v>0.5</v>
      </c>
      <c r="H50" s="333">
        <v>117</v>
      </c>
      <c r="I50" s="336">
        <f t="shared" si="1"/>
        <v>0</v>
      </c>
      <c r="J50" s="336">
        <f t="shared" si="2"/>
        <v>0</v>
      </c>
    </row>
    <row r="51" hidden="1" spans="1:10">
      <c r="A51" s="328">
        <f>SUBTOTAL(3,$B$7:B51)</f>
        <v>11</v>
      </c>
      <c r="B51" s="329" t="s">
        <v>1111</v>
      </c>
      <c r="C51" s="329" t="s">
        <v>1112</v>
      </c>
      <c r="D51" s="330" t="s">
        <v>3023</v>
      </c>
      <c r="E51" s="334">
        <f>'表三 甲'!E460</f>
        <v>0</v>
      </c>
      <c r="F51" s="332" t="s">
        <v>3030</v>
      </c>
      <c r="G51" s="329">
        <v>0.6</v>
      </c>
      <c r="H51" s="333">
        <v>117</v>
      </c>
      <c r="I51" s="336">
        <f t="shared" si="1"/>
        <v>0</v>
      </c>
      <c r="J51" s="336">
        <f t="shared" si="2"/>
        <v>0</v>
      </c>
    </row>
    <row r="52" hidden="1" spans="1:10">
      <c r="A52" s="328">
        <f>SUBTOTAL(3,$B$7:B52)</f>
        <v>11</v>
      </c>
      <c r="B52" s="329" t="s">
        <v>1111</v>
      </c>
      <c r="C52" s="329" t="s">
        <v>1112</v>
      </c>
      <c r="D52" s="330" t="s">
        <v>3023</v>
      </c>
      <c r="E52" s="334">
        <f>'表三 甲'!E460</f>
        <v>0</v>
      </c>
      <c r="F52" s="332" t="s">
        <v>3031</v>
      </c>
      <c r="G52" s="329">
        <v>0.6</v>
      </c>
      <c r="H52" s="333">
        <v>117</v>
      </c>
      <c r="I52" s="336">
        <f t="shared" si="1"/>
        <v>0</v>
      </c>
      <c r="J52" s="336">
        <f t="shared" si="2"/>
        <v>0</v>
      </c>
    </row>
    <row r="53" hidden="1" spans="1:10">
      <c r="A53" s="328">
        <f>SUBTOTAL(3,$B$7:B53)</f>
        <v>11</v>
      </c>
      <c r="B53" s="329" t="s">
        <v>1113</v>
      </c>
      <c r="C53" s="329" t="s">
        <v>1114</v>
      </c>
      <c r="D53" s="330" t="s">
        <v>3023</v>
      </c>
      <c r="E53" s="334">
        <f>'表三 甲'!E461</f>
        <v>0</v>
      </c>
      <c r="F53" s="332" t="s">
        <v>3031</v>
      </c>
      <c r="G53" s="329">
        <v>0.72</v>
      </c>
      <c r="H53" s="333">
        <v>117</v>
      </c>
      <c r="I53" s="336">
        <f t="shared" si="1"/>
        <v>0</v>
      </c>
      <c r="J53" s="336">
        <f t="shared" si="2"/>
        <v>0</v>
      </c>
    </row>
    <row r="54" hidden="1" spans="1:10">
      <c r="A54" s="328">
        <f>SUBTOTAL(3,$B$7:B54)</f>
        <v>11</v>
      </c>
      <c r="B54" s="329" t="s">
        <v>1113</v>
      </c>
      <c r="C54" s="329" t="s">
        <v>1114</v>
      </c>
      <c r="D54" s="330" t="s">
        <v>3023</v>
      </c>
      <c r="E54" s="334">
        <f>'表三 甲'!E461</f>
        <v>0</v>
      </c>
      <c r="F54" s="332" t="s">
        <v>3030</v>
      </c>
      <c r="G54" s="329">
        <v>0.72</v>
      </c>
      <c r="H54" s="333">
        <v>117</v>
      </c>
      <c r="I54" s="336">
        <f t="shared" si="1"/>
        <v>0</v>
      </c>
      <c r="J54" s="336">
        <f t="shared" si="2"/>
        <v>0</v>
      </c>
    </row>
    <row r="55" hidden="1" spans="1:10">
      <c r="A55" s="328">
        <f>SUBTOTAL(3,$B$7:B55)</f>
        <v>11</v>
      </c>
      <c r="B55" s="329" t="s">
        <v>1115</v>
      </c>
      <c r="C55" s="329" t="s">
        <v>1116</v>
      </c>
      <c r="D55" s="330" t="s">
        <v>3023</v>
      </c>
      <c r="E55" s="334">
        <f>'表三 甲'!E462</f>
        <v>0</v>
      </c>
      <c r="F55" s="332" t="s">
        <v>3030</v>
      </c>
      <c r="G55" s="329">
        <v>0.87</v>
      </c>
      <c r="H55" s="333">
        <v>117</v>
      </c>
      <c r="I55" s="336">
        <f t="shared" si="1"/>
        <v>0</v>
      </c>
      <c r="J55" s="336">
        <f t="shared" si="2"/>
        <v>0</v>
      </c>
    </row>
    <row r="56" hidden="1" spans="1:10">
      <c r="A56" s="328">
        <f>SUBTOTAL(3,$B$7:B56)</f>
        <v>11</v>
      </c>
      <c r="B56" s="329" t="s">
        <v>1115</v>
      </c>
      <c r="C56" s="329" t="s">
        <v>1116</v>
      </c>
      <c r="D56" s="330" t="s">
        <v>3023</v>
      </c>
      <c r="E56" s="334">
        <f>'表三 甲'!E462</f>
        <v>0</v>
      </c>
      <c r="F56" s="332" t="s">
        <v>3031</v>
      </c>
      <c r="G56" s="329">
        <v>0.87</v>
      </c>
      <c r="H56" s="333">
        <v>117</v>
      </c>
      <c r="I56" s="336">
        <f t="shared" si="1"/>
        <v>0</v>
      </c>
      <c r="J56" s="336">
        <f t="shared" ref="J56:J210" si="3">H56*I56</f>
        <v>0</v>
      </c>
    </row>
    <row r="57" hidden="1" spans="1:10">
      <c r="A57" s="328">
        <f>SUBTOTAL(3,$B$7:B57)</f>
        <v>11</v>
      </c>
      <c r="B57" s="329" t="s">
        <v>1117</v>
      </c>
      <c r="C57" s="329" t="s">
        <v>1118</v>
      </c>
      <c r="D57" s="330" t="s">
        <v>3023</v>
      </c>
      <c r="E57" s="334">
        <f>'表三 甲'!E463</f>
        <v>0</v>
      </c>
      <c r="F57" s="332" t="s">
        <v>3031</v>
      </c>
      <c r="G57" s="329">
        <v>1</v>
      </c>
      <c r="H57" s="333">
        <v>117</v>
      </c>
      <c r="I57" s="336">
        <f t="shared" si="1"/>
        <v>0</v>
      </c>
      <c r="J57" s="336">
        <f t="shared" si="3"/>
        <v>0</v>
      </c>
    </row>
    <row r="58" hidden="1" spans="1:10">
      <c r="A58" s="328">
        <f>SUBTOTAL(3,$B$7:B58)</f>
        <v>11</v>
      </c>
      <c r="B58" s="329" t="s">
        <v>1117</v>
      </c>
      <c r="C58" s="329" t="s">
        <v>1118</v>
      </c>
      <c r="D58" s="330" t="s">
        <v>3023</v>
      </c>
      <c r="E58" s="334">
        <f>'表三 甲'!E463</f>
        <v>0</v>
      </c>
      <c r="F58" s="332" t="s">
        <v>3030</v>
      </c>
      <c r="G58" s="329">
        <v>1</v>
      </c>
      <c r="H58" s="333">
        <v>117</v>
      </c>
      <c r="I58" s="336">
        <f t="shared" si="1"/>
        <v>0</v>
      </c>
      <c r="J58" s="336">
        <f t="shared" si="3"/>
        <v>0</v>
      </c>
    </row>
    <row r="59" hidden="1" spans="1:10">
      <c r="A59" s="328">
        <f>SUBTOTAL(3,$B$7:B59)</f>
        <v>11</v>
      </c>
      <c r="B59" s="329" t="s">
        <v>1119</v>
      </c>
      <c r="C59" s="329" t="s">
        <v>1120</v>
      </c>
      <c r="D59" s="330" t="s">
        <v>3023</v>
      </c>
      <c r="E59" s="334">
        <f>'表三 甲'!E464</f>
        <v>0</v>
      </c>
      <c r="F59" s="332" t="s">
        <v>3030</v>
      </c>
      <c r="G59" s="329">
        <v>0.4</v>
      </c>
      <c r="H59" s="333">
        <v>117</v>
      </c>
      <c r="I59" s="336">
        <f t="shared" si="1"/>
        <v>0</v>
      </c>
      <c r="J59" s="336">
        <f t="shared" si="3"/>
        <v>0</v>
      </c>
    </row>
    <row r="60" hidden="1" spans="1:10">
      <c r="A60" s="328">
        <f>SUBTOTAL(3,$B$7:B60)</f>
        <v>11</v>
      </c>
      <c r="B60" s="329" t="s">
        <v>1119</v>
      </c>
      <c r="C60" s="329" t="s">
        <v>1120</v>
      </c>
      <c r="D60" s="330" t="s">
        <v>3023</v>
      </c>
      <c r="E60" s="334">
        <f>'表三 甲'!E464</f>
        <v>0</v>
      </c>
      <c r="F60" s="332" t="s">
        <v>3031</v>
      </c>
      <c r="G60" s="329">
        <v>0.4</v>
      </c>
      <c r="H60" s="333">
        <v>117</v>
      </c>
      <c r="I60" s="336">
        <f t="shared" si="1"/>
        <v>0</v>
      </c>
      <c r="J60" s="336">
        <f t="shared" si="3"/>
        <v>0</v>
      </c>
    </row>
    <row r="61" hidden="1" spans="1:10">
      <c r="A61" s="328">
        <f>SUBTOTAL(3,$B$7:B61)</f>
        <v>11</v>
      </c>
      <c r="B61" s="329" t="s">
        <v>1121</v>
      </c>
      <c r="C61" s="329" t="s">
        <v>1122</v>
      </c>
      <c r="D61" s="330" t="s">
        <v>3023</v>
      </c>
      <c r="E61" s="334">
        <f>'表三 甲'!E465</f>
        <v>0</v>
      </c>
      <c r="F61" s="332" t="s">
        <v>3030</v>
      </c>
      <c r="G61" s="329">
        <v>0.42</v>
      </c>
      <c r="H61" s="333">
        <v>117</v>
      </c>
      <c r="I61" s="336">
        <f t="shared" si="1"/>
        <v>0</v>
      </c>
      <c r="J61" s="336">
        <f t="shared" si="3"/>
        <v>0</v>
      </c>
    </row>
    <row r="62" hidden="1" spans="1:10">
      <c r="A62" s="328">
        <f>SUBTOTAL(3,$B$7:B62)</f>
        <v>11</v>
      </c>
      <c r="B62" s="329" t="s">
        <v>1121</v>
      </c>
      <c r="C62" s="329" t="s">
        <v>1122</v>
      </c>
      <c r="D62" s="330" t="s">
        <v>3023</v>
      </c>
      <c r="E62" s="334">
        <f>'表三 甲'!E465</f>
        <v>0</v>
      </c>
      <c r="F62" s="332" t="s">
        <v>3031</v>
      </c>
      <c r="G62" s="329">
        <v>0.42</v>
      </c>
      <c r="H62" s="333">
        <v>117</v>
      </c>
      <c r="I62" s="336">
        <f t="shared" si="1"/>
        <v>0</v>
      </c>
      <c r="J62" s="336">
        <f t="shared" si="3"/>
        <v>0</v>
      </c>
    </row>
    <row r="63" hidden="1" spans="1:10">
      <c r="A63" s="328">
        <f>SUBTOTAL(3,$B$7:B63)</f>
        <v>11</v>
      </c>
      <c r="B63" s="329" t="s">
        <v>1123</v>
      </c>
      <c r="C63" s="329" t="s">
        <v>1124</v>
      </c>
      <c r="D63" s="330" t="s">
        <v>3023</v>
      </c>
      <c r="E63" s="334">
        <f>'表三 甲'!E466</f>
        <v>0</v>
      </c>
      <c r="F63" s="332" t="s">
        <v>3031</v>
      </c>
      <c r="G63" s="329">
        <v>0.5</v>
      </c>
      <c r="H63" s="333">
        <v>117</v>
      </c>
      <c r="I63" s="336">
        <f t="shared" si="1"/>
        <v>0</v>
      </c>
      <c r="J63" s="336">
        <f t="shared" si="3"/>
        <v>0</v>
      </c>
    </row>
    <row r="64" hidden="1" spans="1:10">
      <c r="A64" s="328">
        <f>SUBTOTAL(3,$B$7:B64)</f>
        <v>11</v>
      </c>
      <c r="B64" s="329" t="s">
        <v>1123</v>
      </c>
      <c r="C64" s="329" t="s">
        <v>1124</v>
      </c>
      <c r="D64" s="330" t="s">
        <v>3023</v>
      </c>
      <c r="E64" s="334">
        <f>'表三 甲'!E466</f>
        <v>0</v>
      </c>
      <c r="F64" s="332" t="s">
        <v>3030</v>
      </c>
      <c r="G64" s="329">
        <v>0.5</v>
      </c>
      <c r="H64" s="333">
        <v>117</v>
      </c>
      <c r="I64" s="336">
        <f t="shared" si="1"/>
        <v>0</v>
      </c>
      <c r="J64" s="336">
        <f t="shared" si="3"/>
        <v>0</v>
      </c>
    </row>
    <row r="65" hidden="1" spans="1:10">
      <c r="A65" s="328">
        <f>SUBTOTAL(3,$B$7:B65)</f>
        <v>11</v>
      </c>
      <c r="B65" s="329" t="s">
        <v>1125</v>
      </c>
      <c r="C65" s="329" t="s">
        <v>1126</v>
      </c>
      <c r="D65" s="330" t="s">
        <v>3023</v>
      </c>
      <c r="E65" s="334">
        <f>'表三 甲'!E467</f>
        <v>0</v>
      </c>
      <c r="F65" s="332" t="s">
        <v>3030</v>
      </c>
      <c r="G65" s="329">
        <v>0.6</v>
      </c>
      <c r="H65" s="333">
        <v>117</v>
      </c>
      <c r="I65" s="336">
        <f t="shared" si="1"/>
        <v>0</v>
      </c>
      <c r="J65" s="336">
        <f t="shared" si="3"/>
        <v>0</v>
      </c>
    </row>
    <row r="66" hidden="1" spans="1:10">
      <c r="A66" s="328">
        <f>SUBTOTAL(3,$B$7:B66)</f>
        <v>11</v>
      </c>
      <c r="B66" s="329" t="s">
        <v>1125</v>
      </c>
      <c r="C66" s="329" t="s">
        <v>1126</v>
      </c>
      <c r="D66" s="330" t="s">
        <v>3023</v>
      </c>
      <c r="E66" s="334">
        <f>'表三 甲'!E467</f>
        <v>0</v>
      </c>
      <c r="F66" s="332" t="s">
        <v>3031</v>
      </c>
      <c r="G66" s="329">
        <v>0.6</v>
      </c>
      <c r="H66" s="333">
        <v>117</v>
      </c>
      <c r="I66" s="336">
        <f t="shared" si="1"/>
        <v>0</v>
      </c>
      <c r="J66" s="336">
        <f t="shared" si="3"/>
        <v>0</v>
      </c>
    </row>
    <row r="67" hidden="1" spans="1:10">
      <c r="A67" s="328">
        <f>SUBTOTAL(3,$B$7:B67)</f>
        <v>11</v>
      </c>
      <c r="B67" s="329" t="s">
        <v>1127</v>
      </c>
      <c r="C67" s="329" t="s">
        <v>1128</v>
      </c>
      <c r="D67" s="330" t="s">
        <v>3023</v>
      </c>
      <c r="E67" s="334">
        <f>'表三 甲'!E468</f>
        <v>0</v>
      </c>
      <c r="F67" s="332" t="s">
        <v>3031</v>
      </c>
      <c r="G67" s="329">
        <v>0.72</v>
      </c>
      <c r="H67" s="333">
        <v>117</v>
      </c>
      <c r="I67" s="336">
        <f t="shared" si="1"/>
        <v>0</v>
      </c>
      <c r="J67" s="336">
        <f t="shared" si="3"/>
        <v>0</v>
      </c>
    </row>
    <row r="68" hidden="1" spans="1:10">
      <c r="A68" s="328">
        <f>SUBTOTAL(3,$B$7:B68)</f>
        <v>11</v>
      </c>
      <c r="B68" s="329" t="s">
        <v>1127</v>
      </c>
      <c r="C68" s="329" t="s">
        <v>1128</v>
      </c>
      <c r="D68" s="330" t="s">
        <v>3023</v>
      </c>
      <c r="E68" s="334">
        <f>'表三 甲'!E468</f>
        <v>0</v>
      </c>
      <c r="F68" s="332" t="s">
        <v>3030</v>
      </c>
      <c r="G68" s="329">
        <v>0.72</v>
      </c>
      <c r="H68" s="333">
        <v>117</v>
      </c>
      <c r="I68" s="336">
        <f t="shared" si="1"/>
        <v>0</v>
      </c>
      <c r="J68" s="336">
        <f t="shared" si="3"/>
        <v>0</v>
      </c>
    </row>
    <row r="69" hidden="1" spans="1:10">
      <c r="A69" s="328">
        <f>SUBTOTAL(3,$B$7:B69)</f>
        <v>11</v>
      </c>
      <c r="B69" s="329" t="s">
        <v>1129</v>
      </c>
      <c r="C69" s="329" t="s">
        <v>1130</v>
      </c>
      <c r="D69" s="330" t="s">
        <v>3023</v>
      </c>
      <c r="E69" s="334">
        <f>'表三 甲'!E469</f>
        <v>0</v>
      </c>
      <c r="F69" s="332" t="s">
        <v>3030</v>
      </c>
      <c r="G69" s="329">
        <v>0.87</v>
      </c>
      <c r="H69" s="333">
        <v>117</v>
      </c>
      <c r="I69" s="336">
        <f t="shared" si="1"/>
        <v>0</v>
      </c>
      <c r="J69" s="336">
        <f t="shared" si="3"/>
        <v>0</v>
      </c>
    </row>
    <row r="70" hidden="1" spans="1:10">
      <c r="A70" s="328">
        <f>SUBTOTAL(3,$B$7:B70)</f>
        <v>11</v>
      </c>
      <c r="B70" s="329" t="s">
        <v>1129</v>
      </c>
      <c r="C70" s="329" t="s">
        <v>1130</v>
      </c>
      <c r="D70" s="330" t="s">
        <v>3023</v>
      </c>
      <c r="E70" s="334">
        <f>'表三 甲'!E469</f>
        <v>0</v>
      </c>
      <c r="F70" s="332" t="s">
        <v>3031</v>
      </c>
      <c r="G70" s="329">
        <v>0.87</v>
      </c>
      <c r="H70" s="333">
        <v>117</v>
      </c>
      <c r="I70" s="336">
        <f t="shared" si="1"/>
        <v>0</v>
      </c>
      <c r="J70" s="336">
        <f t="shared" si="3"/>
        <v>0</v>
      </c>
    </row>
    <row r="71" hidden="1" spans="1:10">
      <c r="A71" s="328">
        <f>SUBTOTAL(3,$B$7:B71)</f>
        <v>11</v>
      </c>
      <c r="B71" s="329" t="s">
        <v>1131</v>
      </c>
      <c r="C71" s="329" t="s">
        <v>1132</v>
      </c>
      <c r="D71" s="330" t="s">
        <v>3023</v>
      </c>
      <c r="E71" s="334">
        <f>'表三 甲'!E470</f>
        <v>0</v>
      </c>
      <c r="F71" s="332" t="s">
        <v>3031</v>
      </c>
      <c r="G71" s="329">
        <v>1</v>
      </c>
      <c r="H71" s="333">
        <v>117</v>
      </c>
      <c r="I71" s="336">
        <f t="shared" si="1"/>
        <v>0</v>
      </c>
      <c r="J71" s="336">
        <f t="shared" si="3"/>
        <v>0</v>
      </c>
    </row>
    <row r="72" hidden="1" spans="1:10">
      <c r="A72" s="328">
        <f>SUBTOTAL(3,$B$7:B72)</f>
        <v>11</v>
      </c>
      <c r="B72" s="329" t="s">
        <v>1131</v>
      </c>
      <c r="C72" s="329" t="s">
        <v>1132</v>
      </c>
      <c r="D72" s="330" t="s">
        <v>3023</v>
      </c>
      <c r="E72" s="334">
        <f>'表三 甲'!E470</f>
        <v>0</v>
      </c>
      <c r="F72" s="332" t="s">
        <v>3030</v>
      </c>
      <c r="G72" s="329">
        <v>1</v>
      </c>
      <c r="H72" s="333">
        <v>117</v>
      </c>
      <c r="I72" s="336">
        <f t="shared" ref="I72:I135" si="4">E72*G72</f>
        <v>0</v>
      </c>
      <c r="J72" s="336">
        <f t="shared" si="3"/>
        <v>0</v>
      </c>
    </row>
    <row r="73" hidden="1" spans="1:10">
      <c r="A73" s="328">
        <f>SUBTOTAL(3,$B$7:B73)</f>
        <v>11</v>
      </c>
      <c r="B73" s="329" t="s">
        <v>1194</v>
      </c>
      <c r="C73" s="329" t="s">
        <v>1195</v>
      </c>
      <c r="D73" s="330" t="s">
        <v>3023</v>
      </c>
      <c r="E73" s="331">
        <f>'表三 甲'!E501</f>
        <v>0</v>
      </c>
      <c r="F73" s="332" t="s">
        <v>3031</v>
      </c>
      <c r="G73" s="329">
        <v>0.2</v>
      </c>
      <c r="H73" s="333">
        <v>117</v>
      </c>
      <c r="I73" s="336">
        <f t="shared" si="4"/>
        <v>0</v>
      </c>
      <c r="J73" s="336">
        <f t="shared" si="3"/>
        <v>0</v>
      </c>
    </row>
    <row r="74" hidden="1" spans="1:10">
      <c r="A74" s="328">
        <f>SUBTOTAL(3,$B$7:B74)</f>
        <v>11</v>
      </c>
      <c r="B74" s="329" t="s">
        <v>1194</v>
      </c>
      <c r="C74" s="329" t="s">
        <v>1195</v>
      </c>
      <c r="D74" s="330" t="s">
        <v>3023</v>
      </c>
      <c r="E74" s="331">
        <f>'表三 甲'!E501</f>
        <v>0</v>
      </c>
      <c r="F74" s="332" t="s">
        <v>3030</v>
      </c>
      <c r="G74" s="329">
        <v>0.2</v>
      </c>
      <c r="H74" s="333">
        <v>117</v>
      </c>
      <c r="I74" s="336">
        <f t="shared" si="4"/>
        <v>0</v>
      </c>
      <c r="J74" s="336">
        <f t="shared" si="3"/>
        <v>0</v>
      </c>
    </row>
    <row r="75" hidden="1" spans="1:10">
      <c r="A75" s="328">
        <f>SUBTOTAL(3,$B$7:B75)</f>
        <v>11</v>
      </c>
      <c r="B75" s="329" t="s">
        <v>1196</v>
      </c>
      <c r="C75" s="329" t="s">
        <v>1197</v>
      </c>
      <c r="D75" s="330" t="s">
        <v>3023</v>
      </c>
      <c r="E75" s="331">
        <f>'表三 甲'!E502</f>
        <v>0</v>
      </c>
      <c r="F75" s="332" t="s">
        <v>3031</v>
      </c>
      <c r="G75" s="329">
        <v>0.2</v>
      </c>
      <c r="H75" s="333">
        <v>117</v>
      </c>
      <c r="I75" s="336">
        <f t="shared" si="4"/>
        <v>0</v>
      </c>
      <c r="J75" s="336">
        <f t="shared" si="3"/>
        <v>0</v>
      </c>
    </row>
    <row r="76" hidden="1" spans="1:10">
      <c r="A76" s="328">
        <f>SUBTOTAL(3,$B$7:B76)</f>
        <v>11</v>
      </c>
      <c r="B76" s="329" t="s">
        <v>1196</v>
      </c>
      <c r="C76" s="329" t="s">
        <v>1197</v>
      </c>
      <c r="D76" s="330" t="s">
        <v>3023</v>
      </c>
      <c r="E76" s="331">
        <f>'表三 甲'!E502</f>
        <v>0</v>
      </c>
      <c r="F76" s="332" t="s">
        <v>3030</v>
      </c>
      <c r="G76" s="329">
        <v>0.2</v>
      </c>
      <c r="H76" s="333">
        <v>117</v>
      </c>
      <c r="I76" s="336">
        <f t="shared" si="4"/>
        <v>0</v>
      </c>
      <c r="J76" s="336">
        <f t="shared" si="3"/>
        <v>0</v>
      </c>
    </row>
    <row r="77" hidden="1" spans="1:10">
      <c r="A77" s="328">
        <f>SUBTOTAL(3,$B$7:B77)</f>
        <v>11</v>
      </c>
      <c r="B77" s="329" t="s">
        <v>1198</v>
      </c>
      <c r="C77" s="329" t="s">
        <v>1199</v>
      </c>
      <c r="D77" s="330" t="s">
        <v>3023</v>
      </c>
      <c r="E77" s="331">
        <f>'表三 甲'!E503</f>
        <v>0</v>
      </c>
      <c r="F77" s="332" t="s">
        <v>3030</v>
      </c>
      <c r="G77" s="329">
        <v>0.2</v>
      </c>
      <c r="H77" s="333">
        <v>117</v>
      </c>
      <c r="I77" s="336">
        <f t="shared" si="4"/>
        <v>0</v>
      </c>
      <c r="J77" s="336">
        <f t="shared" si="3"/>
        <v>0</v>
      </c>
    </row>
    <row r="78" hidden="1" spans="1:10">
      <c r="A78" s="328">
        <f>SUBTOTAL(3,$B$7:B78)</f>
        <v>11</v>
      </c>
      <c r="B78" s="329" t="s">
        <v>1198</v>
      </c>
      <c r="C78" s="329" t="s">
        <v>1199</v>
      </c>
      <c r="D78" s="330" t="s">
        <v>3023</v>
      </c>
      <c r="E78" s="331">
        <f>'表三 甲'!E503</f>
        <v>0</v>
      </c>
      <c r="F78" s="332" t="s">
        <v>3031</v>
      </c>
      <c r="G78" s="329">
        <v>0.2</v>
      </c>
      <c r="H78" s="333">
        <v>117</v>
      </c>
      <c r="I78" s="336">
        <f t="shared" si="4"/>
        <v>0</v>
      </c>
      <c r="J78" s="336">
        <f t="shared" si="3"/>
        <v>0</v>
      </c>
    </row>
    <row r="79" hidden="1" spans="1:10">
      <c r="A79" s="328">
        <f>SUBTOTAL(3,$B$7:B79)</f>
        <v>11</v>
      </c>
      <c r="B79" s="329" t="s">
        <v>1200</v>
      </c>
      <c r="C79" s="329" t="s">
        <v>1201</v>
      </c>
      <c r="D79" s="330" t="s">
        <v>3023</v>
      </c>
      <c r="E79" s="331">
        <f>'表三 甲'!E504</f>
        <v>0</v>
      </c>
      <c r="F79" s="332" t="s">
        <v>3031</v>
      </c>
      <c r="G79" s="329">
        <v>0.2</v>
      </c>
      <c r="H79" s="333">
        <v>117</v>
      </c>
      <c r="I79" s="336">
        <f t="shared" si="4"/>
        <v>0</v>
      </c>
      <c r="J79" s="336">
        <f t="shared" si="3"/>
        <v>0</v>
      </c>
    </row>
    <row r="80" hidden="1" spans="1:10">
      <c r="A80" s="328">
        <f>SUBTOTAL(3,$B$7:B80)</f>
        <v>11</v>
      </c>
      <c r="B80" s="329" t="s">
        <v>1200</v>
      </c>
      <c r="C80" s="329" t="s">
        <v>1201</v>
      </c>
      <c r="D80" s="330" t="s">
        <v>3023</v>
      </c>
      <c r="E80" s="331">
        <f>'表三 甲'!E504</f>
        <v>0</v>
      </c>
      <c r="F80" s="332" t="s">
        <v>3030</v>
      </c>
      <c r="G80" s="329">
        <v>0.2</v>
      </c>
      <c r="H80" s="333">
        <v>117</v>
      </c>
      <c r="I80" s="336">
        <f t="shared" si="4"/>
        <v>0</v>
      </c>
      <c r="J80" s="336">
        <f t="shared" si="3"/>
        <v>0</v>
      </c>
    </row>
    <row r="81" hidden="1" spans="1:10">
      <c r="A81" s="328">
        <f>SUBTOTAL(3,$B$7:B81)</f>
        <v>11</v>
      </c>
      <c r="B81" s="329" t="s">
        <v>1202</v>
      </c>
      <c r="C81" s="329" t="s">
        <v>1203</v>
      </c>
      <c r="D81" s="330" t="s">
        <v>3023</v>
      </c>
      <c r="E81" s="331">
        <f>'表三 甲'!E505</f>
        <v>0</v>
      </c>
      <c r="F81" s="332" t="s">
        <v>3030</v>
      </c>
      <c r="G81" s="329">
        <v>0.2</v>
      </c>
      <c r="H81" s="333">
        <v>117</v>
      </c>
      <c r="I81" s="336">
        <f t="shared" si="4"/>
        <v>0</v>
      </c>
      <c r="J81" s="336">
        <f t="shared" si="3"/>
        <v>0</v>
      </c>
    </row>
    <row r="82" hidden="1" spans="1:10">
      <c r="A82" s="328">
        <f>SUBTOTAL(3,$B$7:B82)</f>
        <v>11</v>
      </c>
      <c r="B82" s="329" t="s">
        <v>1202</v>
      </c>
      <c r="C82" s="329" t="s">
        <v>1203</v>
      </c>
      <c r="D82" s="330" t="s">
        <v>3023</v>
      </c>
      <c r="E82" s="331">
        <f>'表三 甲'!E505</f>
        <v>0</v>
      </c>
      <c r="F82" s="332" t="s">
        <v>3031</v>
      </c>
      <c r="G82" s="329">
        <v>0.2</v>
      </c>
      <c r="H82" s="333">
        <v>117</v>
      </c>
      <c r="I82" s="336">
        <f t="shared" si="4"/>
        <v>0</v>
      </c>
      <c r="J82" s="336">
        <f t="shared" si="3"/>
        <v>0</v>
      </c>
    </row>
    <row r="83" hidden="1" spans="1:10">
      <c r="A83" s="328">
        <f>SUBTOTAL(3,$B$7:B83)</f>
        <v>11</v>
      </c>
      <c r="B83" s="329" t="s">
        <v>1204</v>
      </c>
      <c r="C83" s="329" t="s">
        <v>1205</v>
      </c>
      <c r="D83" s="330" t="s">
        <v>3023</v>
      </c>
      <c r="E83" s="331">
        <f>'表三 甲'!E506</f>
        <v>0</v>
      </c>
      <c r="F83" s="332" t="s">
        <v>3031</v>
      </c>
      <c r="G83" s="329">
        <v>0.2</v>
      </c>
      <c r="H83" s="333">
        <v>117</v>
      </c>
      <c r="I83" s="336">
        <f t="shared" si="4"/>
        <v>0</v>
      </c>
      <c r="J83" s="336">
        <f t="shared" si="3"/>
        <v>0</v>
      </c>
    </row>
    <row r="84" hidden="1" spans="1:10">
      <c r="A84" s="328">
        <f>SUBTOTAL(3,$B$7:B84)</f>
        <v>11</v>
      </c>
      <c r="B84" s="329" t="s">
        <v>1204</v>
      </c>
      <c r="C84" s="329" t="s">
        <v>1205</v>
      </c>
      <c r="D84" s="330" t="s">
        <v>3023</v>
      </c>
      <c r="E84" s="331">
        <f>'表三 甲'!E506</f>
        <v>0</v>
      </c>
      <c r="F84" s="332" t="s">
        <v>3030</v>
      </c>
      <c r="G84" s="329">
        <v>0.2</v>
      </c>
      <c r="H84" s="333">
        <v>117</v>
      </c>
      <c r="I84" s="336">
        <f t="shared" si="4"/>
        <v>0</v>
      </c>
      <c r="J84" s="336">
        <f t="shared" si="3"/>
        <v>0</v>
      </c>
    </row>
    <row r="85" ht="24" hidden="1" spans="1:10">
      <c r="A85" s="328">
        <f>SUBTOTAL(3,$B$7:B85)</f>
        <v>11</v>
      </c>
      <c r="B85" s="329" t="s">
        <v>1206</v>
      </c>
      <c r="C85" s="329" t="s">
        <v>1207</v>
      </c>
      <c r="D85" s="330" t="s">
        <v>3023</v>
      </c>
      <c r="E85" s="331">
        <f>'表三 甲'!E507</f>
        <v>0</v>
      </c>
      <c r="F85" s="332" t="s">
        <v>3030</v>
      </c>
      <c r="G85" s="329">
        <v>0.2</v>
      </c>
      <c r="H85" s="333">
        <v>117</v>
      </c>
      <c r="I85" s="336">
        <f t="shared" si="4"/>
        <v>0</v>
      </c>
      <c r="J85" s="336">
        <f t="shared" si="3"/>
        <v>0</v>
      </c>
    </row>
    <row r="86" ht="24" hidden="1" spans="1:10">
      <c r="A86" s="328">
        <f>SUBTOTAL(3,$B$7:B86)</f>
        <v>11</v>
      </c>
      <c r="B86" s="329" t="s">
        <v>1206</v>
      </c>
      <c r="C86" s="329" t="s">
        <v>1207</v>
      </c>
      <c r="D86" s="330" t="s">
        <v>3023</v>
      </c>
      <c r="E86" s="331">
        <f>'表三 甲'!E507</f>
        <v>0</v>
      </c>
      <c r="F86" s="332" t="s">
        <v>3031</v>
      </c>
      <c r="G86" s="329">
        <v>0.2</v>
      </c>
      <c r="H86" s="333">
        <v>117</v>
      </c>
      <c r="I86" s="336">
        <f t="shared" si="4"/>
        <v>0</v>
      </c>
      <c r="J86" s="336">
        <f t="shared" si="3"/>
        <v>0</v>
      </c>
    </row>
    <row r="87" ht="24" hidden="1" spans="1:10">
      <c r="A87" s="328">
        <f>SUBTOTAL(3,$B$7:B87)</f>
        <v>11</v>
      </c>
      <c r="B87" s="329" t="s">
        <v>1208</v>
      </c>
      <c r="C87" s="329" t="s">
        <v>1209</v>
      </c>
      <c r="D87" s="330" t="s">
        <v>3023</v>
      </c>
      <c r="E87" s="331">
        <f>'表三 甲'!E508</f>
        <v>0</v>
      </c>
      <c r="F87" s="332" t="s">
        <v>3031</v>
      </c>
      <c r="G87" s="329">
        <v>0.25</v>
      </c>
      <c r="H87" s="333">
        <v>117</v>
      </c>
      <c r="I87" s="336">
        <f t="shared" si="4"/>
        <v>0</v>
      </c>
      <c r="J87" s="336">
        <f t="shared" si="3"/>
        <v>0</v>
      </c>
    </row>
    <row r="88" ht="24" hidden="1" spans="1:10">
      <c r="A88" s="328">
        <f>SUBTOTAL(3,$B$7:B88)</f>
        <v>11</v>
      </c>
      <c r="B88" s="329" t="s">
        <v>1208</v>
      </c>
      <c r="C88" s="329" t="s">
        <v>1209</v>
      </c>
      <c r="D88" s="330" t="s">
        <v>3023</v>
      </c>
      <c r="E88" s="331">
        <f>'表三 甲'!E508</f>
        <v>0</v>
      </c>
      <c r="F88" s="332" t="s">
        <v>3030</v>
      </c>
      <c r="G88" s="329">
        <v>0.25</v>
      </c>
      <c r="H88" s="333">
        <v>117</v>
      </c>
      <c r="I88" s="336">
        <f t="shared" si="4"/>
        <v>0</v>
      </c>
      <c r="J88" s="336">
        <f t="shared" si="3"/>
        <v>0</v>
      </c>
    </row>
    <row r="89" ht="24" hidden="1" spans="1:10">
      <c r="A89" s="328">
        <f>SUBTOTAL(3,$B$7:B89)</f>
        <v>11</v>
      </c>
      <c r="B89" s="329" t="s">
        <v>1210</v>
      </c>
      <c r="C89" s="329" t="s">
        <v>1211</v>
      </c>
      <c r="D89" s="330" t="s">
        <v>3023</v>
      </c>
      <c r="E89" s="331">
        <f>'表三 甲'!E509</f>
        <v>0</v>
      </c>
      <c r="F89" s="332" t="s">
        <v>3030</v>
      </c>
      <c r="G89" s="329">
        <v>0.05</v>
      </c>
      <c r="H89" s="333">
        <v>117</v>
      </c>
      <c r="I89" s="336">
        <f t="shared" si="4"/>
        <v>0</v>
      </c>
      <c r="J89" s="336">
        <f t="shared" si="3"/>
        <v>0</v>
      </c>
    </row>
    <row r="90" ht="24" hidden="1" spans="1:10">
      <c r="A90" s="328">
        <f>SUBTOTAL(3,$B$7:B90)</f>
        <v>11</v>
      </c>
      <c r="B90" s="329" t="s">
        <v>1210</v>
      </c>
      <c r="C90" s="329" t="s">
        <v>1211</v>
      </c>
      <c r="D90" s="330" t="s">
        <v>3023</v>
      </c>
      <c r="E90" s="331">
        <f>'表三 甲'!E509</f>
        <v>0</v>
      </c>
      <c r="F90" s="332" t="s">
        <v>3031</v>
      </c>
      <c r="G90" s="329">
        <v>0.05</v>
      </c>
      <c r="H90" s="333">
        <v>117</v>
      </c>
      <c r="I90" s="336">
        <f t="shared" si="4"/>
        <v>0</v>
      </c>
      <c r="J90" s="336">
        <f t="shared" si="3"/>
        <v>0</v>
      </c>
    </row>
    <row r="91" ht="24" hidden="1" spans="1:10">
      <c r="A91" s="328">
        <f>SUBTOTAL(3,$B$7:B91)</f>
        <v>11</v>
      </c>
      <c r="B91" s="329" t="s">
        <v>1212</v>
      </c>
      <c r="C91" s="329" t="s">
        <v>1213</v>
      </c>
      <c r="D91" s="330" t="s">
        <v>3023</v>
      </c>
      <c r="E91" s="331">
        <f>'表三 甲'!E510</f>
        <v>0</v>
      </c>
      <c r="F91" s="332" t="s">
        <v>3030</v>
      </c>
      <c r="G91" s="329">
        <v>0.45</v>
      </c>
      <c r="H91" s="333">
        <v>117</v>
      </c>
      <c r="I91" s="336">
        <f t="shared" si="4"/>
        <v>0</v>
      </c>
      <c r="J91" s="336">
        <f t="shared" si="3"/>
        <v>0</v>
      </c>
    </row>
    <row r="92" ht="24" hidden="1" spans="1:10">
      <c r="A92" s="328">
        <f>SUBTOTAL(3,$B$7:B92)</f>
        <v>11</v>
      </c>
      <c r="B92" s="329" t="s">
        <v>1212</v>
      </c>
      <c r="C92" s="329" t="s">
        <v>1213</v>
      </c>
      <c r="D92" s="330" t="s">
        <v>3023</v>
      </c>
      <c r="E92" s="331">
        <f>'表三 甲'!E510</f>
        <v>0</v>
      </c>
      <c r="F92" s="332" t="s">
        <v>3031</v>
      </c>
      <c r="G92" s="329">
        <v>0.45</v>
      </c>
      <c r="H92" s="333">
        <v>117</v>
      </c>
      <c r="I92" s="336">
        <f t="shared" si="4"/>
        <v>0</v>
      </c>
      <c r="J92" s="336">
        <f t="shared" si="3"/>
        <v>0</v>
      </c>
    </row>
    <row r="93" ht="24" hidden="1" spans="1:10">
      <c r="A93" s="328">
        <f>SUBTOTAL(3,$B$7:B93)</f>
        <v>11</v>
      </c>
      <c r="B93" s="329" t="s">
        <v>1214</v>
      </c>
      <c r="C93" s="329" t="s">
        <v>1215</v>
      </c>
      <c r="D93" s="330" t="s">
        <v>3023</v>
      </c>
      <c r="E93" s="331">
        <f>'表三 甲'!E511</f>
        <v>0</v>
      </c>
      <c r="F93" s="332" t="s">
        <v>3030</v>
      </c>
      <c r="G93" s="329">
        <v>0.6</v>
      </c>
      <c r="H93" s="333">
        <v>117</v>
      </c>
      <c r="I93" s="336">
        <f t="shared" si="4"/>
        <v>0</v>
      </c>
      <c r="J93" s="336">
        <f t="shared" si="3"/>
        <v>0</v>
      </c>
    </row>
    <row r="94" ht="24" hidden="1" spans="1:10">
      <c r="A94" s="328">
        <f>SUBTOTAL(3,$B$7:B94)</f>
        <v>11</v>
      </c>
      <c r="B94" s="329" t="s">
        <v>1214</v>
      </c>
      <c r="C94" s="329" t="s">
        <v>1215</v>
      </c>
      <c r="D94" s="330" t="s">
        <v>3023</v>
      </c>
      <c r="E94" s="331">
        <f>'表三 甲'!E511</f>
        <v>0</v>
      </c>
      <c r="F94" s="332" t="s">
        <v>3031</v>
      </c>
      <c r="G94" s="329">
        <v>0.6</v>
      </c>
      <c r="H94" s="333">
        <v>117</v>
      </c>
      <c r="I94" s="336">
        <f t="shared" si="4"/>
        <v>0</v>
      </c>
      <c r="J94" s="336">
        <f t="shared" si="3"/>
        <v>0</v>
      </c>
    </row>
    <row r="95" ht="24" hidden="1" spans="1:10">
      <c r="A95" s="328">
        <f>SUBTOTAL(3,$B$7:B95)</f>
        <v>11</v>
      </c>
      <c r="B95" s="329" t="s">
        <v>1216</v>
      </c>
      <c r="C95" s="329" t="s">
        <v>1217</v>
      </c>
      <c r="D95" s="330" t="s">
        <v>3023</v>
      </c>
      <c r="E95" s="331">
        <f>'表三 甲'!E512</f>
        <v>0</v>
      </c>
      <c r="F95" s="332" t="s">
        <v>3030</v>
      </c>
      <c r="G95" s="329">
        <v>0.3</v>
      </c>
      <c r="H95" s="333">
        <v>117</v>
      </c>
      <c r="I95" s="336">
        <f t="shared" si="4"/>
        <v>0</v>
      </c>
      <c r="J95" s="336">
        <f t="shared" si="3"/>
        <v>0</v>
      </c>
    </row>
    <row r="96" ht="24" hidden="1" spans="1:10">
      <c r="A96" s="328">
        <f>SUBTOTAL(3,$B$7:B96)</f>
        <v>11</v>
      </c>
      <c r="B96" s="329" t="s">
        <v>1216</v>
      </c>
      <c r="C96" s="329" t="s">
        <v>1217</v>
      </c>
      <c r="D96" s="330" t="s">
        <v>3023</v>
      </c>
      <c r="E96" s="331">
        <f>'表三 甲'!E512</f>
        <v>0</v>
      </c>
      <c r="F96" s="332" t="s">
        <v>3031</v>
      </c>
      <c r="G96" s="329">
        <v>0.3</v>
      </c>
      <c r="H96" s="333">
        <v>117</v>
      </c>
      <c r="I96" s="336">
        <f t="shared" si="4"/>
        <v>0</v>
      </c>
      <c r="J96" s="336">
        <f t="shared" si="3"/>
        <v>0</v>
      </c>
    </row>
    <row r="97" hidden="1" spans="1:10">
      <c r="A97" s="328">
        <f>SUBTOTAL(3,$B$7:B97)</f>
        <v>11</v>
      </c>
      <c r="B97" s="329" t="s">
        <v>1274</v>
      </c>
      <c r="C97" s="329" t="s">
        <v>1275</v>
      </c>
      <c r="D97" s="330" t="s">
        <v>3023</v>
      </c>
      <c r="E97" s="331">
        <f>'表三 甲'!E541</f>
        <v>0</v>
      </c>
      <c r="F97" s="332" t="s">
        <v>3030</v>
      </c>
      <c r="G97" s="329">
        <v>0.15</v>
      </c>
      <c r="H97" s="333">
        <v>117</v>
      </c>
      <c r="I97" s="336">
        <f t="shared" si="4"/>
        <v>0</v>
      </c>
      <c r="J97" s="336">
        <f t="shared" si="3"/>
        <v>0</v>
      </c>
    </row>
    <row r="98" hidden="1" spans="1:10">
      <c r="A98" s="328">
        <f>SUBTOTAL(3,$B$7:B98)</f>
        <v>11</v>
      </c>
      <c r="B98" s="329" t="s">
        <v>1274</v>
      </c>
      <c r="C98" s="329" t="s">
        <v>1275</v>
      </c>
      <c r="D98" s="330" t="s">
        <v>3023</v>
      </c>
      <c r="E98" s="331">
        <f>E97</f>
        <v>0</v>
      </c>
      <c r="F98" s="332" t="s">
        <v>3031</v>
      </c>
      <c r="G98" s="329">
        <v>0.15</v>
      </c>
      <c r="H98" s="333">
        <v>117</v>
      </c>
      <c r="I98" s="336">
        <f t="shared" si="4"/>
        <v>0</v>
      </c>
      <c r="J98" s="336">
        <f t="shared" si="3"/>
        <v>0</v>
      </c>
    </row>
    <row r="99" hidden="1" spans="1:10">
      <c r="A99" s="328">
        <f>SUBTOTAL(3,$B$7:B99)</f>
        <v>11</v>
      </c>
      <c r="B99" s="329" t="s">
        <v>1276</v>
      </c>
      <c r="C99" s="329" t="s">
        <v>1277</v>
      </c>
      <c r="D99" s="330" t="s">
        <v>3023</v>
      </c>
      <c r="E99" s="331">
        <f>'表三 甲'!E542</f>
        <v>0</v>
      </c>
      <c r="F99" s="332" t="s">
        <v>3031</v>
      </c>
      <c r="G99" s="329">
        <v>0.3</v>
      </c>
      <c r="H99" s="333">
        <v>117</v>
      </c>
      <c r="I99" s="336">
        <f t="shared" si="4"/>
        <v>0</v>
      </c>
      <c r="J99" s="336">
        <f t="shared" si="3"/>
        <v>0</v>
      </c>
    </row>
    <row r="100" hidden="1" spans="1:10">
      <c r="A100" s="328">
        <f>SUBTOTAL(3,$B$7:B100)</f>
        <v>11</v>
      </c>
      <c r="B100" s="329" t="s">
        <v>1276</v>
      </c>
      <c r="C100" s="329" t="s">
        <v>1277</v>
      </c>
      <c r="D100" s="330" t="s">
        <v>3023</v>
      </c>
      <c r="E100" s="331">
        <f>E99</f>
        <v>0</v>
      </c>
      <c r="F100" s="332" t="s">
        <v>3030</v>
      </c>
      <c r="G100" s="329">
        <v>0.3</v>
      </c>
      <c r="H100" s="333">
        <v>117</v>
      </c>
      <c r="I100" s="336">
        <f t="shared" si="4"/>
        <v>0</v>
      </c>
      <c r="J100" s="336">
        <f t="shared" si="3"/>
        <v>0</v>
      </c>
    </row>
    <row r="101" hidden="1" spans="1:10">
      <c r="A101" s="328">
        <f>SUBTOTAL(3,$B$7:B101)</f>
        <v>11</v>
      </c>
      <c r="B101" s="329" t="s">
        <v>1278</v>
      </c>
      <c r="C101" s="329" t="s">
        <v>1279</v>
      </c>
      <c r="D101" s="330" t="s">
        <v>3023</v>
      </c>
      <c r="E101" s="331">
        <f>'表三 甲'!E543</f>
        <v>0</v>
      </c>
      <c r="F101" s="332" t="s">
        <v>3030</v>
      </c>
      <c r="G101" s="329">
        <v>0.4</v>
      </c>
      <c r="H101" s="333">
        <v>117</v>
      </c>
      <c r="I101" s="336">
        <f t="shared" si="4"/>
        <v>0</v>
      </c>
      <c r="J101" s="336">
        <f t="shared" si="3"/>
        <v>0</v>
      </c>
    </row>
    <row r="102" hidden="1" spans="1:10">
      <c r="A102" s="328">
        <f>SUBTOTAL(3,$B$7:B102)</f>
        <v>11</v>
      </c>
      <c r="B102" s="329" t="s">
        <v>1278</v>
      </c>
      <c r="C102" s="329" t="s">
        <v>1279</v>
      </c>
      <c r="D102" s="330" t="s">
        <v>3023</v>
      </c>
      <c r="E102" s="331">
        <f>E101</f>
        <v>0</v>
      </c>
      <c r="F102" s="332" t="s">
        <v>3031</v>
      </c>
      <c r="G102" s="329">
        <v>0.4</v>
      </c>
      <c r="H102" s="333">
        <v>117</v>
      </c>
      <c r="I102" s="336">
        <f t="shared" si="4"/>
        <v>0</v>
      </c>
      <c r="J102" s="336">
        <f t="shared" si="3"/>
        <v>0</v>
      </c>
    </row>
    <row r="103" hidden="1" spans="1:10">
      <c r="A103" s="328">
        <f>SUBTOTAL(3,$B$7:B103)</f>
        <v>11</v>
      </c>
      <c r="B103" s="329" t="s">
        <v>1358</v>
      </c>
      <c r="C103" s="329" t="s">
        <v>1359</v>
      </c>
      <c r="D103" s="330" t="s">
        <v>3023</v>
      </c>
      <c r="E103" s="331">
        <f>'表三 甲'!E582</f>
        <v>0</v>
      </c>
      <c r="F103" s="332" t="s">
        <v>3028</v>
      </c>
      <c r="G103" s="329">
        <v>0.05</v>
      </c>
      <c r="H103" s="333">
        <v>153</v>
      </c>
      <c r="I103" s="336">
        <f t="shared" si="4"/>
        <v>0</v>
      </c>
      <c r="J103" s="336">
        <f t="shared" si="3"/>
        <v>0</v>
      </c>
    </row>
    <row r="104" hidden="1" spans="1:10">
      <c r="A104" s="328">
        <f>SUBTOTAL(3,$B$7:B104)</f>
        <v>11</v>
      </c>
      <c r="B104" s="329" t="s">
        <v>1360</v>
      </c>
      <c r="C104" s="329" t="s">
        <v>1361</v>
      </c>
      <c r="D104" s="330" t="s">
        <v>3023</v>
      </c>
      <c r="E104" s="331">
        <f>'表三 甲'!E583</f>
        <v>0</v>
      </c>
      <c r="F104" s="332" t="s">
        <v>3028</v>
      </c>
      <c r="G104" s="329">
        <v>0.05</v>
      </c>
      <c r="H104" s="333">
        <v>153</v>
      </c>
      <c r="I104" s="336">
        <f t="shared" si="4"/>
        <v>0</v>
      </c>
      <c r="J104" s="336">
        <f t="shared" si="3"/>
        <v>0</v>
      </c>
    </row>
    <row r="105" hidden="1" spans="1:10">
      <c r="A105" s="328">
        <f>SUBTOTAL(3,$B$7:B105)</f>
        <v>11</v>
      </c>
      <c r="B105" s="329" t="s">
        <v>1362</v>
      </c>
      <c r="C105" s="329" t="s">
        <v>1363</v>
      </c>
      <c r="D105" s="330" t="s">
        <v>3023</v>
      </c>
      <c r="E105" s="331">
        <f>'表三 甲'!E584</f>
        <v>0</v>
      </c>
      <c r="F105" s="332" t="s">
        <v>3028</v>
      </c>
      <c r="G105" s="329">
        <v>0.05</v>
      </c>
      <c r="H105" s="333">
        <v>153</v>
      </c>
      <c r="I105" s="336">
        <f t="shared" si="4"/>
        <v>0</v>
      </c>
      <c r="J105" s="336">
        <f t="shared" si="3"/>
        <v>0</v>
      </c>
    </row>
    <row r="106" hidden="1" spans="1:10">
      <c r="A106" s="328">
        <f>SUBTOTAL(3,$B$7:B106)</f>
        <v>11</v>
      </c>
      <c r="B106" s="329" t="s">
        <v>1364</v>
      </c>
      <c r="C106" s="329" t="s">
        <v>1365</v>
      </c>
      <c r="D106" s="330" t="s">
        <v>3023</v>
      </c>
      <c r="E106" s="331">
        <f>'表三 甲'!E585</f>
        <v>0</v>
      </c>
      <c r="F106" s="332" t="s">
        <v>3028</v>
      </c>
      <c r="G106" s="329">
        <v>0.01</v>
      </c>
      <c r="H106" s="333">
        <v>153</v>
      </c>
      <c r="I106" s="336">
        <f t="shared" si="4"/>
        <v>0</v>
      </c>
      <c r="J106" s="336">
        <f t="shared" si="3"/>
        <v>0</v>
      </c>
    </row>
    <row r="107" hidden="1" spans="1:10">
      <c r="A107" s="328">
        <f>SUBTOTAL(3,$B$7:B107)</f>
        <v>11</v>
      </c>
      <c r="B107" s="329" t="s">
        <v>1366</v>
      </c>
      <c r="C107" s="329" t="s">
        <v>1367</v>
      </c>
      <c r="D107" s="330" t="s">
        <v>3023</v>
      </c>
      <c r="E107" s="331">
        <f>'表三 甲'!E586</f>
        <v>0</v>
      </c>
      <c r="F107" s="332" t="s">
        <v>3028</v>
      </c>
      <c r="G107" s="329">
        <v>0.6</v>
      </c>
      <c r="H107" s="333">
        <v>153</v>
      </c>
      <c r="I107" s="336">
        <f t="shared" si="4"/>
        <v>0</v>
      </c>
      <c r="J107" s="336">
        <f t="shared" si="3"/>
        <v>0</v>
      </c>
    </row>
    <row r="108" spans="1:10">
      <c r="A108" s="328">
        <f>SUBTOTAL(3,$B$7:B108)</f>
        <v>12</v>
      </c>
      <c r="B108" s="329" t="s">
        <v>1368</v>
      </c>
      <c r="C108" s="329" t="s">
        <v>1369</v>
      </c>
      <c r="D108" s="330" t="s">
        <v>3023</v>
      </c>
      <c r="E108" s="331">
        <f>'表三 甲'!E587</f>
        <v>8</v>
      </c>
      <c r="F108" s="332" t="s">
        <v>3028</v>
      </c>
      <c r="G108" s="329">
        <v>0.7</v>
      </c>
      <c r="H108" s="333">
        <v>153</v>
      </c>
      <c r="I108" s="336">
        <f t="shared" si="4"/>
        <v>5.6</v>
      </c>
      <c r="J108" s="336">
        <f t="shared" si="3"/>
        <v>856.8</v>
      </c>
    </row>
    <row r="109" spans="1:10">
      <c r="A109" s="328">
        <f>SUBTOTAL(3,$B$7:B109)</f>
        <v>13</v>
      </c>
      <c r="B109" s="329" t="s">
        <v>1370</v>
      </c>
      <c r="C109" s="329" t="s">
        <v>1371</v>
      </c>
      <c r="D109" s="330" t="s">
        <v>3023</v>
      </c>
      <c r="E109" s="331">
        <f>'表三 甲'!E588</f>
        <v>18</v>
      </c>
      <c r="F109" s="332" t="s">
        <v>3028</v>
      </c>
      <c r="G109" s="329">
        <v>0.8</v>
      </c>
      <c r="H109" s="333">
        <v>153</v>
      </c>
      <c r="I109" s="336">
        <f t="shared" si="4"/>
        <v>14.4</v>
      </c>
      <c r="J109" s="336">
        <f t="shared" si="3"/>
        <v>2203.2</v>
      </c>
    </row>
    <row r="110" hidden="1" spans="1:10">
      <c r="A110" s="328">
        <f>SUBTOTAL(3,$B$7:B110)</f>
        <v>13</v>
      </c>
      <c r="B110" s="329" t="s">
        <v>1372</v>
      </c>
      <c r="C110" s="329" t="s">
        <v>1373</v>
      </c>
      <c r="D110" s="330" t="s">
        <v>3023</v>
      </c>
      <c r="E110" s="331">
        <f>'表三 甲'!E589</f>
        <v>0</v>
      </c>
      <c r="F110" s="332" t="s">
        <v>3028</v>
      </c>
      <c r="G110" s="329">
        <v>0.95</v>
      </c>
      <c r="H110" s="333">
        <v>153</v>
      </c>
      <c r="I110" s="336">
        <f t="shared" si="4"/>
        <v>0</v>
      </c>
      <c r="J110" s="336">
        <f t="shared" si="3"/>
        <v>0</v>
      </c>
    </row>
    <row r="111" spans="1:10">
      <c r="A111" s="328">
        <f>SUBTOTAL(3,$B$7:B111)</f>
        <v>14</v>
      </c>
      <c r="B111" s="329" t="s">
        <v>1374</v>
      </c>
      <c r="C111" s="329" t="s">
        <v>1375</v>
      </c>
      <c r="D111" s="330" t="s">
        <v>3023</v>
      </c>
      <c r="E111" s="331">
        <f>'表三 甲'!E590</f>
        <v>12</v>
      </c>
      <c r="F111" s="332" t="s">
        <v>3028</v>
      </c>
      <c r="G111" s="329">
        <v>1.1</v>
      </c>
      <c r="H111" s="333">
        <v>153</v>
      </c>
      <c r="I111" s="336">
        <f t="shared" si="4"/>
        <v>13.2</v>
      </c>
      <c r="J111" s="336">
        <f t="shared" si="3"/>
        <v>2019.6</v>
      </c>
    </row>
    <row r="112" hidden="1" spans="1:10">
      <c r="A112" s="328">
        <f>SUBTOTAL(3,$B$7:B112)</f>
        <v>14</v>
      </c>
      <c r="B112" s="329" t="s">
        <v>1376</v>
      </c>
      <c r="C112" s="329" t="s">
        <v>1377</v>
      </c>
      <c r="D112" s="330" t="s">
        <v>3023</v>
      </c>
      <c r="E112" s="331">
        <f>'表三 甲'!E591</f>
        <v>0</v>
      </c>
      <c r="F112" s="332" t="s">
        <v>3028</v>
      </c>
      <c r="G112" s="329">
        <v>1.25</v>
      </c>
      <c r="H112" s="333">
        <v>153</v>
      </c>
      <c r="I112" s="336">
        <f t="shared" si="4"/>
        <v>0</v>
      </c>
      <c r="J112" s="336">
        <f t="shared" si="3"/>
        <v>0</v>
      </c>
    </row>
    <row r="113" hidden="1" spans="1:10">
      <c r="A113" s="328">
        <f>SUBTOTAL(3,$B$7:B113)</f>
        <v>14</v>
      </c>
      <c r="B113" s="329" t="s">
        <v>1378</v>
      </c>
      <c r="C113" s="329" t="s">
        <v>1379</v>
      </c>
      <c r="D113" s="330" t="s">
        <v>3023</v>
      </c>
      <c r="E113" s="331">
        <f>'表三 甲'!E592</f>
        <v>0</v>
      </c>
      <c r="F113" s="332" t="s">
        <v>3028</v>
      </c>
      <c r="G113" s="329">
        <v>1.4</v>
      </c>
      <c r="H113" s="333">
        <v>153</v>
      </c>
      <c r="I113" s="336">
        <f t="shared" si="4"/>
        <v>0</v>
      </c>
      <c r="J113" s="336">
        <f t="shared" si="3"/>
        <v>0</v>
      </c>
    </row>
    <row r="114" hidden="1" spans="1:10">
      <c r="A114" s="328">
        <f>SUBTOTAL(3,$B$7:B114)</f>
        <v>14</v>
      </c>
      <c r="B114" s="329" t="s">
        <v>1380</v>
      </c>
      <c r="C114" s="329" t="s">
        <v>1381</v>
      </c>
      <c r="D114" s="330" t="s">
        <v>3023</v>
      </c>
      <c r="E114" s="331">
        <f>'表三 甲'!E593</f>
        <v>0</v>
      </c>
      <c r="F114" s="332" t="s">
        <v>3028</v>
      </c>
      <c r="G114" s="329">
        <v>1.6</v>
      </c>
      <c r="H114" s="333">
        <v>153</v>
      </c>
      <c r="I114" s="336">
        <f t="shared" si="4"/>
        <v>0</v>
      </c>
      <c r="J114" s="336">
        <f t="shared" si="3"/>
        <v>0</v>
      </c>
    </row>
    <row r="115" hidden="1" spans="1:10">
      <c r="A115" s="328">
        <f>SUBTOTAL(3,$B$7:B115)</f>
        <v>14</v>
      </c>
      <c r="B115" s="329" t="s">
        <v>1382</v>
      </c>
      <c r="C115" s="329" t="s">
        <v>1383</v>
      </c>
      <c r="D115" s="330" t="s">
        <v>3023</v>
      </c>
      <c r="E115" s="331">
        <f>'表三 甲'!E594</f>
        <v>0</v>
      </c>
      <c r="F115" s="332" t="s">
        <v>3028</v>
      </c>
      <c r="G115" s="329">
        <v>1.7</v>
      </c>
      <c r="H115" s="333">
        <v>153</v>
      </c>
      <c r="I115" s="336">
        <f t="shared" si="4"/>
        <v>0</v>
      </c>
      <c r="J115" s="336">
        <f t="shared" si="3"/>
        <v>0</v>
      </c>
    </row>
    <row r="116" hidden="1" spans="1:10">
      <c r="A116" s="328">
        <f>SUBTOTAL(3,$B$7:B116)</f>
        <v>14</v>
      </c>
      <c r="B116" s="329" t="s">
        <v>1384</v>
      </c>
      <c r="C116" s="329" t="s">
        <v>1385</v>
      </c>
      <c r="D116" s="330" t="s">
        <v>3023</v>
      </c>
      <c r="E116" s="331">
        <f>'表三 甲'!E595</f>
        <v>0</v>
      </c>
      <c r="F116" s="332" t="s">
        <v>3028</v>
      </c>
      <c r="G116" s="329">
        <v>1.75</v>
      </c>
      <c r="H116" s="333">
        <v>153</v>
      </c>
      <c r="I116" s="336">
        <f t="shared" si="4"/>
        <v>0</v>
      </c>
      <c r="J116" s="336">
        <f t="shared" si="3"/>
        <v>0</v>
      </c>
    </row>
    <row r="117" hidden="1" spans="1:10">
      <c r="A117" s="328">
        <f>SUBTOTAL(3,$B$7:B117)</f>
        <v>14</v>
      </c>
      <c r="B117" s="329" t="s">
        <v>1386</v>
      </c>
      <c r="C117" s="329" t="s">
        <v>1387</v>
      </c>
      <c r="D117" s="330" t="s">
        <v>3023</v>
      </c>
      <c r="E117" s="331">
        <f>'表三 甲'!E596</f>
        <v>0</v>
      </c>
      <c r="F117" s="332" t="s">
        <v>3028</v>
      </c>
      <c r="G117" s="329">
        <v>1.85</v>
      </c>
      <c r="H117" s="333">
        <v>153</v>
      </c>
      <c r="I117" s="336">
        <f t="shared" si="4"/>
        <v>0</v>
      </c>
      <c r="J117" s="336">
        <f t="shared" si="3"/>
        <v>0</v>
      </c>
    </row>
    <row r="118" hidden="1" spans="1:10">
      <c r="A118" s="328">
        <f>SUBTOTAL(3,$B$7:B118)</f>
        <v>14</v>
      </c>
      <c r="B118" s="329" t="s">
        <v>1388</v>
      </c>
      <c r="C118" s="329" t="s">
        <v>1389</v>
      </c>
      <c r="D118" s="330" t="s">
        <v>3023</v>
      </c>
      <c r="E118" s="331">
        <f>'表三 甲'!E597</f>
        <v>0</v>
      </c>
      <c r="F118" s="332" t="s">
        <v>3028</v>
      </c>
      <c r="G118" s="329">
        <v>1.85</v>
      </c>
      <c r="H118" s="333">
        <v>153</v>
      </c>
      <c r="I118" s="336">
        <f t="shared" si="4"/>
        <v>0</v>
      </c>
      <c r="J118" s="336">
        <f t="shared" si="3"/>
        <v>0</v>
      </c>
    </row>
    <row r="119" hidden="1" spans="1:10">
      <c r="A119" s="328">
        <f>SUBTOTAL(3,$B$7:B119)</f>
        <v>14</v>
      </c>
      <c r="B119" s="329" t="s">
        <v>1390</v>
      </c>
      <c r="C119" s="329" t="s">
        <v>1391</v>
      </c>
      <c r="D119" s="330" t="s">
        <v>3023</v>
      </c>
      <c r="E119" s="331">
        <f>'表三 甲'!E598</f>
        <v>0</v>
      </c>
      <c r="F119" s="332" t="s">
        <v>3028</v>
      </c>
      <c r="G119" s="329">
        <v>1.9</v>
      </c>
      <c r="H119" s="333">
        <v>153</v>
      </c>
      <c r="I119" s="336">
        <f t="shared" si="4"/>
        <v>0</v>
      </c>
      <c r="J119" s="336">
        <f t="shared" si="3"/>
        <v>0</v>
      </c>
    </row>
    <row r="120" hidden="1" spans="1:10">
      <c r="A120" s="328">
        <f>SUBTOTAL(3,$B$7:B120)</f>
        <v>14</v>
      </c>
      <c r="B120" s="329" t="s">
        <v>1392</v>
      </c>
      <c r="C120" s="329" t="s">
        <v>1393</v>
      </c>
      <c r="D120" s="330" t="s">
        <v>3023</v>
      </c>
      <c r="E120" s="331">
        <f>'表三 甲'!E599</f>
        <v>0</v>
      </c>
      <c r="F120" s="332" t="s">
        <v>3028</v>
      </c>
      <c r="G120" s="329">
        <v>1.9</v>
      </c>
      <c r="H120" s="333">
        <v>153</v>
      </c>
      <c r="I120" s="336">
        <f t="shared" si="4"/>
        <v>0</v>
      </c>
      <c r="J120" s="336">
        <f t="shared" si="3"/>
        <v>0</v>
      </c>
    </row>
    <row r="121" hidden="1" spans="1:10">
      <c r="A121" s="328">
        <f>SUBTOTAL(3,$B$7:B121)</f>
        <v>14</v>
      </c>
      <c r="B121" s="329" t="s">
        <v>1394</v>
      </c>
      <c r="C121" s="329" t="s">
        <v>1395</v>
      </c>
      <c r="D121" s="330" t="s">
        <v>3023</v>
      </c>
      <c r="E121" s="331">
        <f>'表三 甲'!E600</f>
        <v>0</v>
      </c>
      <c r="F121" s="332" t="s">
        <v>3028</v>
      </c>
      <c r="G121" s="329">
        <v>2.1</v>
      </c>
      <c r="H121" s="333">
        <v>153</v>
      </c>
      <c r="I121" s="336">
        <f t="shared" si="4"/>
        <v>0</v>
      </c>
      <c r="J121" s="336">
        <f t="shared" si="3"/>
        <v>0</v>
      </c>
    </row>
    <row r="122" hidden="1" spans="1:10">
      <c r="A122" s="328">
        <f>SUBTOTAL(3,$B$7:B122)</f>
        <v>14</v>
      </c>
      <c r="B122" s="329" t="s">
        <v>1396</v>
      </c>
      <c r="C122" s="329" t="s">
        <v>1397</v>
      </c>
      <c r="D122" s="330" t="s">
        <v>3023</v>
      </c>
      <c r="E122" s="331">
        <f>'表三 甲'!E601</f>
        <v>0</v>
      </c>
      <c r="F122" s="332" t="s">
        <v>3028</v>
      </c>
      <c r="G122" s="329">
        <v>1.1</v>
      </c>
      <c r="H122" s="333">
        <v>153</v>
      </c>
      <c r="I122" s="336">
        <f t="shared" si="4"/>
        <v>0</v>
      </c>
      <c r="J122" s="336">
        <f t="shared" si="3"/>
        <v>0</v>
      </c>
    </row>
    <row r="123" hidden="1" spans="1:10">
      <c r="A123" s="328">
        <f>SUBTOTAL(3,$B$7:B123)</f>
        <v>14</v>
      </c>
      <c r="B123" s="329" t="s">
        <v>1398</v>
      </c>
      <c r="C123" s="329" t="s">
        <v>1399</v>
      </c>
      <c r="D123" s="330" t="s">
        <v>3023</v>
      </c>
      <c r="E123" s="331">
        <f>'表三 甲'!E602</f>
        <v>0</v>
      </c>
      <c r="F123" s="332" t="s">
        <v>3028</v>
      </c>
      <c r="G123" s="329">
        <v>1.4</v>
      </c>
      <c r="H123" s="333">
        <v>153</v>
      </c>
      <c r="I123" s="336">
        <f t="shared" si="4"/>
        <v>0</v>
      </c>
      <c r="J123" s="336">
        <f t="shared" si="3"/>
        <v>0</v>
      </c>
    </row>
    <row r="124" hidden="1" spans="1:10">
      <c r="A124" s="328">
        <f>SUBTOTAL(3,$B$7:B124)</f>
        <v>14</v>
      </c>
      <c r="B124" s="329" t="s">
        <v>1400</v>
      </c>
      <c r="C124" s="329" t="s">
        <v>1401</v>
      </c>
      <c r="D124" s="330" t="s">
        <v>3023</v>
      </c>
      <c r="E124" s="331">
        <f>'表三 甲'!E603</f>
        <v>0</v>
      </c>
      <c r="F124" s="332" t="s">
        <v>3028</v>
      </c>
      <c r="G124" s="329">
        <v>1.7</v>
      </c>
      <c r="H124" s="333">
        <v>153</v>
      </c>
      <c r="I124" s="336">
        <f t="shared" si="4"/>
        <v>0</v>
      </c>
      <c r="J124" s="336">
        <f t="shared" si="3"/>
        <v>0</v>
      </c>
    </row>
    <row r="125" hidden="1" spans="1:10">
      <c r="A125" s="328">
        <f>SUBTOTAL(3,$B$7:B125)</f>
        <v>14</v>
      </c>
      <c r="B125" s="329" t="s">
        <v>1402</v>
      </c>
      <c r="C125" s="329" t="s">
        <v>1403</v>
      </c>
      <c r="D125" s="330" t="s">
        <v>3023</v>
      </c>
      <c r="E125" s="331">
        <f>'表三 甲'!E604</f>
        <v>0</v>
      </c>
      <c r="F125" s="332" t="s">
        <v>3028</v>
      </c>
      <c r="G125" s="329">
        <v>1.75</v>
      </c>
      <c r="H125" s="333">
        <v>153</v>
      </c>
      <c r="I125" s="336">
        <f t="shared" si="4"/>
        <v>0</v>
      </c>
      <c r="J125" s="336">
        <f t="shared" si="3"/>
        <v>0</v>
      </c>
    </row>
    <row r="126" hidden="1" spans="1:10">
      <c r="A126" s="328">
        <f>SUBTOTAL(3,$B$7:B126)</f>
        <v>14</v>
      </c>
      <c r="B126" s="329" t="s">
        <v>1404</v>
      </c>
      <c r="C126" s="329" t="s">
        <v>1405</v>
      </c>
      <c r="D126" s="330" t="s">
        <v>3023</v>
      </c>
      <c r="E126" s="331">
        <f>'表三 甲'!E605</f>
        <v>0</v>
      </c>
      <c r="F126" s="332" t="s">
        <v>3028</v>
      </c>
      <c r="G126" s="329">
        <v>1.8</v>
      </c>
      <c r="H126" s="333">
        <v>153</v>
      </c>
      <c r="I126" s="336">
        <f t="shared" si="4"/>
        <v>0</v>
      </c>
      <c r="J126" s="336">
        <f t="shared" si="3"/>
        <v>0</v>
      </c>
    </row>
    <row r="127" hidden="1" spans="1:10">
      <c r="A127" s="328">
        <f>SUBTOTAL(3,$B$7:B127)</f>
        <v>14</v>
      </c>
      <c r="B127" s="329" t="s">
        <v>1406</v>
      </c>
      <c r="C127" s="329" t="s">
        <v>1407</v>
      </c>
      <c r="D127" s="330" t="s">
        <v>3023</v>
      </c>
      <c r="E127" s="331">
        <f>'表三 甲'!E606</f>
        <v>0</v>
      </c>
      <c r="F127" s="332" t="s">
        <v>3028</v>
      </c>
      <c r="G127" s="329">
        <v>1.85</v>
      </c>
      <c r="H127" s="333">
        <v>153</v>
      </c>
      <c r="I127" s="336">
        <f t="shared" si="4"/>
        <v>0</v>
      </c>
      <c r="J127" s="336">
        <f t="shared" si="3"/>
        <v>0</v>
      </c>
    </row>
    <row r="128" hidden="1" spans="1:10">
      <c r="A128" s="328">
        <f>SUBTOTAL(3,$B$7:B128)</f>
        <v>14</v>
      </c>
      <c r="B128" s="329" t="s">
        <v>1408</v>
      </c>
      <c r="C128" s="329" t="s">
        <v>1409</v>
      </c>
      <c r="D128" s="330" t="s">
        <v>3023</v>
      </c>
      <c r="E128" s="331">
        <f>'表三 甲'!E607</f>
        <v>0</v>
      </c>
      <c r="F128" s="332" t="s">
        <v>3028</v>
      </c>
      <c r="G128" s="329">
        <v>1.9</v>
      </c>
      <c r="H128" s="333">
        <v>153</v>
      </c>
      <c r="I128" s="336">
        <f t="shared" si="4"/>
        <v>0</v>
      </c>
      <c r="J128" s="336">
        <f t="shared" si="3"/>
        <v>0</v>
      </c>
    </row>
    <row r="129" hidden="1" spans="1:10">
      <c r="A129" s="328">
        <f>SUBTOTAL(3,$B$7:B129)</f>
        <v>14</v>
      </c>
      <c r="B129" s="329" t="s">
        <v>1410</v>
      </c>
      <c r="C129" s="329" t="s">
        <v>1411</v>
      </c>
      <c r="D129" s="330" t="s">
        <v>3023</v>
      </c>
      <c r="E129" s="331">
        <f>'表三 甲'!E608</f>
        <v>0</v>
      </c>
      <c r="F129" s="332" t="s">
        <v>3028</v>
      </c>
      <c r="G129" s="329">
        <v>1.9</v>
      </c>
      <c r="H129" s="333">
        <v>153</v>
      </c>
      <c r="I129" s="336">
        <f t="shared" si="4"/>
        <v>0</v>
      </c>
      <c r="J129" s="336">
        <f t="shared" si="3"/>
        <v>0</v>
      </c>
    </row>
    <row r="130" hidden="1" spans="1:10">
      <c r="A130" s="328">
        <f>SUBTOTAL(3,$B$7:B130)</f>
        <v>14</v>
      </c>
      <c r="B130" s="329" t="s">
        <v>1412</v>
      </c>
      <c r="C130" s="329" t="s">
        <v>1413</v>
      </c>
      <c r="D130" s="330" t="s">
        <v>3023</v>
      </c>
      <c r="E130" s="331">
        <f>'表三 甲'!E609</f>
        <v>0</v>
      </c>
      <c r="F130" s="332" t="s">
        <v>3028</v>
      </c>
      <c r="G130" s="329">
        <v>2.1</v>
      </c>
      <c r="H130" s="333">
        <v>153</v>
      </c>
      <c r="I130" s="336">
        <f t="shared" si="4"/>
        <v>0</v>
      </c>
      <c r="J130" s="336">
        <f t="shared" si="3"/>
        <v>0</v>
      </c>
    </row>
    <row r="131" hidden="1" spans="1:10">
      <c r="A131" s="328">
        <f>SUBTOTAL(3,$B$7:B131)</f>
        <v>14</v>
      </c>
      <c r="B131" s="329" t="s">
        <v>1414</v>
      </c>
      <c r="C131" s="329" t="s">
        <v>1415</v>
      </c>
      <c r="D131" s="330" t="s">
        <v>3023</v>
      </c>
      <c r="E131" s="331">
        <f>'表三 甲'!E610</f>
        <v>0</v>
      </c>
      <c r="F131" s="332" t="s">
        <v>3028</v>
      </c>
      <c r="G131" s="329">
        <v>1.1</v>
      </c>
      <c r="H131" s="333">
        <v>153</v>
      </c>
      <c r="I131" s="336">
        <f t="shared" si="4"/>
        <v>0</v>
      </c>
      <c r="J131" s="336">
        <f t="shared" si="3"/>
        <v>0</v>
      </c>
    </row>
    <row r="132" hidden="1" spans="1:10">
      <c r="A132" s="328">
        <f>SUBTOTAL(3,$B$7:B132)</f>
        <v>14</v>
      </c>
      <c r="B132" s="329" t="s">
        <v>1416</v>
      </c>
      <c r="C132" s="329" t="s">
        <v>1417</v>
      </c>
      <c r="D132" s="330" t="s">
        <v>3023</v>
      </c>
      <c r="E132" s="331">
        <f>'表三 甲'!E611</f>
        <v>0</v>
      </c>
      <c r="F132" s="332" t="s">
        <v>3028</v>
      </c>
      <c r="G132" s="329">
        <v>1.4</v>
      </c>
      <c r="H132" s="333">
        <v>153</v>
      </c>
      <c r="I132" s="336">
        <f t="shared" si="4"/>
        <v>0</v>
      </c>
      <c r="J132" s="336">
        <f t="shared" si="3"/>
        <v>0</v>
      </c>
    </row>
    <row r="133" hidden="1" spans="1:10">
      <c r="A133" s="328">
        <f>SUBTOTAL(3,$B$7:B133)</f>
        <v>14</v>
      </c>
      <c r="B133" s="329" t="s">
        <v>1418</v>
      </c>
      <c r="C133" s="329" t="s">
        <v>1419</v>
      </c>
      <c r="D133" s="330" t="s">
        <v>3023</v>
      </c>
      <c r="E133" s="331">
        <f>'表三 甲'!E612</f>
        <v>0</v>
      </c>
      <c r="F133" s="332" t="s">
        <v>3028</v>
      </c>
      <c r="G133" s="329">
        <v>1.7</v>
      </c>
      <c r="H133" s="333">
        <v>153</v>
      </c>
      <c r="I133" s="336">
        <f t="shared" si="4"/>
        <v>0</v>
      </c>
      <c r="J133" s="336">
        <f t="shared" si="3"/>
        <v>0</v>
      </c>
    </row>
    <row r="134" hidden="1" spans="1:10">
      <c r="A134" s="328">
        <f>SUBTOTAL(3,$B$7:B134)</f>
        <v>14</v>
      </c>
      <c r="B134" s="329" t="s">
        <v>1420</v>
      </c>
      <c r="C134" s="329" t="s">
        <v>1421</v>
      </c>
      <c r="D134" s="330" t="s">
        <v>3023</v>
      </c>
      <c r="E134" s="331">
        <f>'表三 甲'!E613</f>
        <v>0</v>
      </c>
      <c r="F134" s="332" t="s">
        <v>3028</v>
      </c>
      <c r="G134" s="329">
        <v>1.75</v>
      </c>
      <c r="H134" s="333">
        <v>153</v>
      </c>
      <c r="I134" s="336">
        <f t="shared" si="4"/>
        <v>0</v>
      </c>
      <c r="J134" s="336">
        <f t="shared" si="3"/>
        <v>0</v>
      </c>
    </row>
    <row r="135" hidden="1" spans="1:10">
      <c r="A135" s="328">
        <f>SUBTOTAL(3,$B$7:B135)</f>
        <v>14</v>
      </c>
      <c r="B135" s="329" t="s">
        <v>1422</v>
      </c>
      <c r="C135" s="329" t="s">
        <v>1423</v>
      </c>
      <c r="D135" s="330" t="s">
        <v>3023</v>
      </c>
      <c r="E135" s="331">
        <f>'表三 甲'!E614</f>
        <v>0</v>
      </c>
      <c r="F135" s="332" t="s">
        <v>3028</v>
      </c>
      <c r="G135" s="329">
        <v>1.8</v>
      </c>
      <c r="H135" s="333">
        <v>153</v>
      </c>
      <c r="I135" s="336">
        <f t="shared" si="4"/>
        <v>0</v>
      </c>
      <c r="J135" s="336">
        <f t="shared" si="3"/>
        <v>0</v>
      </c>
    </row>
    <row r="136" hidden="1" spans="1:10">
      <c r="A136" s="328">
        <f>SUBTOTAL(3,$B$7:B136)</f>
        <v>14</v>
      </c>
      <c r="B136" s="329" t="s">
        <v>1424</v>
      </c>
      <c r="C136" s="329" t="s">
        <v>1425</v>
      </c>
      <c r="D136" s="330" t="s">
        <v>3023</v>
      </c>
      <c r="E136" s="331">
        <f>'表三 甲'!E615</f>
        <v>0</v>
      </c>
      <c r="F136" s="332" t="s">
        <v>3028</v>
      </c>
      <c r="G136" s="329">
        <v>1.85</v>
      </c>
      <c r="H136" s="333">
        <v>153</v>
      </c>
      <c r="I136" s="336">
        <f t="shared" ref="I136:I199" si="5">E136*G136</f>
        <v>0</v>
      </c>
      <c r="J136" s="336">
        <f t="shared" si="3"/>
        <v>0</v>
      </c>
    </row>
    <row r="137" hidden="1" spans="1:10">
      <c r="A137" s="328">
        <f>SUBTOTAL(3,$B$7:B137)</f>
        <v>14</v>
      </c>
      <c r="B137" s="329" t="s">
        <v>1426</v>
      </c>
      <c r="C137" s="329" t="s">
        <v>1427</v>
      </c>
      <c r="D137" s="330" t="s">
        <v>3023</v>
      </c>
      <c r="E137" s="331">
        <f>'表三 甲'!E616</f>
        <v>0</v>
      </c>
      <c r="F137" s="332" t="s">
        <v>3028</v>
      </c>
      <c r="G137" s="329">
        <v>1.9</v>
      </c>
      <c r="H137" s="333">
        <v>153</v>
      </c>
      <c r="I137" s="336">
        <f t="shared" si="5"/>
        <v>0</v>
      </c>
      <c r="J137" s="336">
        <f t="shared" si="3"/>
        <v>0</v>
      </c>
    </row>
    <row r="138" hidden="1" spans="1:10">
      <c r="A138" s="328">
        <f>SUBTOTAL(3,$B$7:B138)</f>
        <v>14</v>
      </c>
      <c r="B138" s="329" t="s">
        <v>1428</v>
      </c>
      <c r="C138" s="329" t="s">
        <v>1429</v>
      </c>
      <c r="D138" s="330" t="s">
        <v>3023</v>
      </c>
      <c r="E138" s="331">
        <f>'表三 甲'!E617</f>
        <v>0</v>
      </c>
      <c r="F138" s="332" t="s">
        <v>3028</v>
      </c>
      <c r="G138" s="329">
        <v>1.9</v>
      </c>
      <c r="H138" s="333">
        <v>153</v>
      </c>
      <c r="I138" s="336">
        <f t="shared" si="5"/>
        <v>0</v>
      </c>
      <c r="J138" s="336">
        <f t="shared" si="3"/>
        <v>0</v>
      </c>
    </row>
    <row r="139" hidden="1" spans="1:10">
      <c r="A139" s="328">
        <f>SUBTOTAL(3,$B$7:B139)</f>
        <v>14</v>
      </c>
      <c r="B139" s="329" t="s">
        <v>1430</v>
      </c>
      <c r="C139" s="329" t="s">
        <v>1431</v>
      </c>
      <c r="D139" s="330" t="s">
        <v>3023</v>
      </c>
      <c r="E139" s="331">
        <f>'表三 甲'!E618</f>
        <v>0</v>
      </c>
      <c r="F139" s="332" t="s">
        <v>3028</v>
      </c>
      <c r="G139" s="329">
        <v>2.1</v>
      </c>
      <c r="H139" s="333">
        <v>153</v>
      </c>
      <c r="I139" s="336">
        <f t="shared" si="5"/>
        <v>0</v>
      </c>
      <c r="J139" s="336">
        <f t="shared" si="3"/>
        <v>0</v>
      </c>
    </row>
    <row r="140" hidden="1" spans="1:10">
      <c r="A140" s="328">
        <f>SUBTOTAL(3,$B$7:B140)</f>
        <v>14</v>
      </c>
      <c r="B140" s="329" t="s">
        <v>1432</v>
      </c>
      <c r="C140" s="329" t="s">
        <v>1433</v>
      </c>
      <c r="D140" s="330" t="s">
        <v>3023</v>
      </c>
      <c r="E140" s="331">
        <f>'表三 甲'!E619</f>
        <v>0</v>
      </c>
      <c r="F140" s="332" t="s">
        <v>3028</v>
      </c>
      <c r="G140" s="329">
        <v>2.3</v>
      </c>
      <c r="H140" s="333">
        <v>153</v>
      </c>
      <c r="I140" s="336">
        <f t="shared" si="5"/>
        <v>0</v>
      </c>
      <c r="J140" s="336">
        <f t="shared" si="3"/>
        <v>0</v>
      </c>
    </row>
    <row r="141" hidden="1" spans="1:10">
      <c r="A141" s="328">
        <f>SUBTOTAL(3,$B$7:B141)</f>
        <v>14</v>
      </c>
      <c r="B141" s="329" t="s">
        <v>1434</v>
      </c>
      <c r="C141" s="329" t="s">
        <v>1435</v>
      </c>
      <c r="D141" s="330" t="s">
        <v>3023</v>
      </c>
      <c r="E141" s="331">
        <f>'表三 甲'!E620</f>
        <v>0</v>
      </c>
      <c r="F141" s="332" t="s">
        <v>3028</v>
      </c>
      <c r="G141" s="329">
        <v>2.5</v>
      </c>
      <c r="H141" s="333">
        <v>153</v>
      </c>
      <c r="I141" s="336">
        <f t="shared" si="5"/>
        <v>0</v>
      </c>
      <c r="J141" s="336">
        <f t="shared" si="3"/>
        <v>0</v>
      </c>
    </row>
    <row r="142" hidden="1" spans="1:10">
      <c r="A142" s="328">
        <f>SUBTOTAL(3,$B$7:B142)</f>
        <v>14</v>
      </c>
      <c r="B142" s="329" t="s">
        <v>1436</v>
      </c>
      <c r="C142" s="329" t="s">
        <v>1437</v>
      </c>
      <c r="D142" s="330" t="s">
        <v>3023</v>
      </c>
      <c r="E142" s="331">
        <f>'表三 甲'!E621</f>
        <v>0</v>
      </c>
      <c r="F142" s="332" t="s">
        <v>3028</v>
      </c>
      <c r="G142" s="329">
        <v>2.75</v>
      </c>
      <c r="H142" s="333">
        <v>153</v>
      </c>
      <c r="I142" s="336">
        <f t="shared" si="5"/>
        <v>0</v>
      </c>
      <c r="J142" s="336">
        <f t="shared" si="3"/>
        <v>0</v>
      </c>
    </row>
    <row r="143" hidden="1" spans="1:10">
      <c r="A143" s="328">
        <f>SUBTOTAL(3,$B$7:B143)</f>
        <v>14</v>
      </c>
      <c r="B143" s="329" t="s">
        <v>1438</v>
      </c>
      <c r="C143" s="329" t="s">
        <v>1439</v>
      </c>
      <c r="D143" s="330" t="s">
        <v>3023</v>
      </c>
      <c r="E143" s="331">
        <f>'表三 甲'!E622</f>
        <v>0</v>
      </c>
      <c r="F143" s="332" t="s">
        <v>3032</v>
      </c>
      <c r="G143" s="329">
        <v>0.36</v>
      </c>
      <c r="H143" s="333">
        <v>117</v>
      </c>
      <c r="I143" s="336">
        <f t="shared" si="5"/>
        <v>0</v>
      </c>
      <c r="J143" s="336">
        <f t="shared" si="3"/>
        <v>0</v>
      </c>
    </row>
    <row r="144" hidden="1" spans="1:10">
      <c r="A144" s="328">
        <f>SUBTOTAL(3,$B$7:B144)</f>
        <v>14</v>
      </c>
      <c r="B144" s="329" t="s">
        <v>1438</v>
      </c>
      <c r="C144" s="329" t="s">
        <v>1439</v>
      </c>
      <c r="D144" s="330" t="s">
        <v>3023</v>
      </c>
      <c r="E144" s="331">
        <f>'表三 甲'!E622</f>
        <v>0</v>
      </c>
      <c r="F144" s="332" t="s">
        <v>3028</v>
      </c>
      <c r="G144" s="329">
        <v>0.36</v>
      </c>
      <c r="H144" s="333">
        <v>153</v>
      </c>
      <c r="I144" s="336">
        <f t="shared" si="5"/>
        <v>0</v>
      </c>
      <c r="J144" s="336">
        <f t="shared" si="3"/>
        <v>0</v>
      </c>
    </row>
    <row r="145" hidden="1" spans="1:10">
      <c r="A145" s="328">
        <f>SUBTOTAL(3,$B$7:B145)</f>
        <v>14</v>
      </c>
      <c r="B145" s="329" t="s">
        <v>1438</v>
      </c>
      <c r="C145" s="329" t="s">
        <v>1439</v>
      </c>
      <c r="D145" s="330" t="s">
        <v>3023</v>
      </c>
      <c r="E145" s="331">
        <f>'表三 甲'!E622</f>
        <v>0</v>
      </c>
      <c r="F145" s="332" t="s">
        <v>3027</v>
      </c>
      <c r="G145" s="329">
        <v>0.36</v>
      </c>
      <c r="H145" s="333">
        <v>455</v>
      </c>
      <c r="I145" s="336">
        <f t="shared" si="5"/>
        <v>0</v>
      </c>
      <c r="J145" s="336">
        <f t="shared" si="3"/>
        <v>0</v>
      </c>
    </row>
    <row r="146" hidden="1" spans="1:10">
      <c r="A146" s="328">
        <f>SUBTOTAL(3,$B$7:B146)</f>
        <v>14</v>
      </c>
      <c r="B146" s="329" t="s">
        <v>1438</v>
      </c>
      <c r="C146" s="329" t="s">
        <v>1439</v>
      </c>
      <c r="D146" s="330" t="s">
        <v>3023</v>
      </c>
      <c r="E146" s="331">
        <f>'表三 甲'!E622</f>
        <v>0</v>
      </c>
      <c r="F146" s="332" t="s">
        <v>3033</v>
      </c>
      <c r="G146" s="329">
        <v>0.36</v>
      </c>
      <c r="H146" s="333">
        <v>116</v>
      </c>
      <c r="I146" s="336">
        <f t="shared" si="5"/>
        <v>0</v>
      </c>
      <c r="J146" s="336">
        <f t="shared" si="3"/>
        <v>0</v>
      </c>
    </row>
    <row r="147" hidden="1" spans="1:10">
      <c r="A147" s="328">
        <f>SUBTOTAL(3,$B$7:B147)</f>
        <v>14</v>
      </c>
      <c r="B147" s="329" t="s">
        <v>1441</v>
      </c>
      <c r="C147" s="329" t="s">
        <v>1442</v>
      </c>
      <c r="D147" s="330" t="s">
        <v>3023</v>
      </c>
      <c r="E147" s="331">
        <f>'表三 甲'!E623</f>
        <v>0</v>
      </c>
      <c r="F147" s="332" t="s">
        <v>3033</v>
      </c>
      <c r="G147" s="329">
        <v>0.51</v>
      </c>
      <c r="H147" s="333">
        <v>116</v>
      </c>
      <c r="I147" s="336">
        <f t="shared" si="5"/>
        <v>0</v>
      </c>
      <c r="J147" s="336">
        <f t="shared" si="3"/>
        <v>0</v>
      </c>
    </row>
    <row r="148" hidden="1" spans="1:10">
      <c r="A148" s="328">
        <f>SUBTOTAL(3,$B$7:B148)</f>
        <v>14</v>
      </c>
      <c r="B148" s="329" t="s">
        <v>1441</v>
      </c>
      <c r="C148" s="329" t="s">
        <v>1442</v>
      </c>
      <c r="D148" s="330" t="s">
        <v>3023</v>
      </c>
      <c r="E148" s="331">
        <f>'表三 甲'!E623</f>
        <v>0</v>
      </c>
      <c r="F148" s="332" t="s">
        <v>3032</v>
      </c>
      <c r="G148" s="329">
        <v>0.51</v>
      </c>
      <c r="H148" s="333">
        <v>117</v>
      </c>
      <c r="I148" s="336">
        <f t="shared" si="5"/>
        <v>0</v>
      </c>
      <c r="J148" s="336">
        <f t="shared" si="3"/>
        <v>0</v>
      </c>
    </row>
    <row r="149" hidden="1" spans="1:10">
      <c r="A149" s="328">
        <f>SUBTOTAL(3,$B$7:B149)</f>
        <v>14</v>
      </c>
      <c r="B149" s="329" t="s">
        <v>1441</v>
      </c>
      <c r="C149" s="329" t="s">
        <v>1442</v>
      </c>
      <c r="D149" s="330" t="s">
        <v>3023</v>
      </c>
      <c r="E149" s="331">
        <f>'表三 甲'!E623</f>
        <v>0</v>
      </c>
      <c r="F149" s="332" t="s">
        <v>3027</v>
      </c>
      <c r="G149" s="329">
        <v>0.51</v>
      </c>
      <c r="H149" s="333">
        <v>455</v>
      </c>
      <c r="I149" s="336">
        <f t="shared" si="5"/>
        <v>0</v>
      </c>
      <c r="J149" s="336">
        <f t="shared" si="3"/>
        <v>0</v>
      </c>
    </row>
    <row r="150" hidden="1" spans="1:10">
      <c r="A150" s="328">
        <f>SUBTOTAL(3,$B$7:B150)</f>
        <v>14</v>
      </c>
      <c r="B150" s="329" t="s">
        <v>1441</v>
      </c>
      <c r="C150" s="329" t="s">
        <v>1442</v>
      </c>
      <c r="D150" s="330" t="s">
        <v>3023</v>
      </c>
      <c r="E150" s="331">
        <f>'表三 甲'!E623</f>
        <v>0</v>
      </c>
      <c r="F150" s="332" t="s">
        <v>3028</v>
      </c>
      <c r="G150" s="329">
        <v>0.51</v>
      </c>
      <c r="H150" s="333">
        <v>153</v>
      </c>
      <c r="I150" s="336">
        <f t="shared" si="5"/>
        <v>0</v>
      </c>
      <c r="J150" s="336">
        <f t="shared" si="3"/>
        <v>0</v>
      </c>
    </row>
    <row r="151" hidden="1" spans="1:10">
      <c r="A151" s="328">
        <f>SUBTOTAL(3,$B$7:B151)</f>
        <v>14</v>
      </c>
      <c r="B151" s="329" t="s">
        <v>1443</v>
      </c>
      <c r="C151" s="329" t="s">
        <v>1444</v>
      </c>
      <c r="D151" s="330" t="s">
        <v>3023</v>
      </c>
      <c r="E151" s="331">
        <f>'表三 甲'!E624</f>
        <v>0</v>
      </c>
      <c r="F151" s="332" t="s">
        <v>3033</v>
      </c>
      <c r="G151" s="329">
        <v>0.68</v>
      </c>
      <c r="H151" s="333">
        <v>116</v>
      </c>
      <c r="I151" s="336">
        <f t="shared" si="5"/>
        <v>0</v>
      </c>
      <c r="J151" s="336">
        <f t="shared" si="3"/>
        <v>0</v>
      </c>
    </row>
    <row r="152" hidden="1" spans="1:10">
      <c r="A152" s="328">
        <f>SUBTOTAL(3,$B$7:B152)</f>
        <v>14</v>
      </c>
      <c r="B152" s="329" t="s">
        <v>1443</v>
      </c>
      <c r="C152" s="329" t="s">
        <v>1444</v>
      </c>
      <c r="D152" s="330" t="s">
        <v>3023</v>
      </c>
      <c r="E152" s="331">
        <f>'表三 甲'!E624</f>
        <v>0</v>
      </c>
      <c r="F152" s="332" t="s">
        <v>3028</v>
      </c>
      <c r="G152" s="329">
        <v>0.68</v>
      </c>
      <c r="H152" s="333">
        <v>153</v>
      </c>
      <c r="I152" s="336">
        <f t="shared" si="5"/>
        <v>0</v>
      </c>
      <c r="J152" s="336">
        <f t="shared" si="3"/>
        <v>0</v>
      </c>
    </row>
    <row r="153" hidden="1" spans="1:10">
      <c r="A153" s="328">
        <f>SUBTOTAL(3,$B$7:B153)</f>
        <v>14</v>
      </c>
      <c r="B153" s="329" t="s">
        <v>1443</v>
      </c>
      <c r="C153" s="329" t="s">
        <v>1444</v>
      </c>
      <c r="D153" s="330" t="s">
        <v>3023</v>
      </c>
      <c r="E153" s="331">
        <f>'表三 甲'!E624</f>
        <v>0</v>
      </c>
      <c r="F153" s="332" t="s">
        <v>3032</v>
      </c>
      <c r="G153" s="329">
        <v>0.68</v>
      </c>
      <c r="H153" s="333">
        <v>117</v>
      </c>
      <c r="I153" s="336">
        <f t="shared" si="5"/>
        <v>0</v>
      </c>
      <c r="J153" s="336">
        <f t="shared" si="3"/>
        <v>0</v>
      </c>
    </row>
    <row r="154" hidden="1" spans="1:10">
      <c r="A154" s="328">
        <f>SUBTOTAL(3,$B$7:B154)</f>
        <v>14</v>
      </c>
      <c r="B154" s="329" t="s">
        <v>1443</v>
      </c>
      <c r="C154" s="329" t="s">
        <v>1444</v>
      </c>
      <c r="D154" s="330" t="s">
        <v>3023</v>
      </c>
      <c r="E154" s="331">
        <f>'表三 甲'!E624</f>
        <v>0</v>
      </c>
      <c r="F154" s="332" t="s">
        <v>3027</v>
      </c>
      <c r="G154" s="329">
        <v>0.68</v>
      </c>
      <c r="H154" s="333">
        <v>455</v>
      </c>
      <c r="I154" s="336">
        <f t="shared" si="5"/>
        <v>0</v>
      </c>
      <c r="J154" s="336">
        <f t="shared" si="3"/>
        <v>0</v>
      </c>
    </row>
    <row r="155" hidden="1" spans="1:10">
      <c r="A155" s="328">
        <f>SUBTOTAL(3,$B$7:B155)</f>
        <v>14</v>
      </c>
      <c r="B155" s="329" t="s">
        <v>1445</v>
      </c>
      <c r="C155" s="329" t="s">
        <v>1446</v>
      </c>
      <c r="D155" s="330" t="s">
        <v>3023</v>
      </c>
      <c r="E155" s="331">
        <f>'表三 甲'!E625</f>
        <v>0</v>
      </c>
      <c r="F155" s="332" t="s">
        <v>3028</v>
      </c>
      <c r="G155" s="329">
        <v>0.86</v>
      </c>
      <c r="H155" s="333">
        <v>153</v>
      </c>
      <c r="I155" s="336">
        <f t="shared" si="5"/>
        <v>0</v>
      </c>
      <c r="J155" s="336">
        <f t="shared" si="3"/>
        <v>0</v>
      </c>
    </row>
    <row r="156" hidden="1" spans="1:10">
      <c r="A156" s="328">
        <f>SUBTOTAL(3,$B$7:B156)</f>
        <v>14</v>
      </c>
      <c r="B156" s="329" t="s">
        <v>1445</v>
      </c>
      <c r="C156" s="329" t="s">
        <v>1446</v>
      </c>
      <c r="D156" s="330" t="s">
        <v>3023</v>
      </c>
      <c r="E156" s="331">
        <f>'表三 甲'!E625</f>
        <v>0</v>
      </c>
      <c r="F156" s="332" t="s">
        <v>3033</v>
      </c>
      <c r="G156" s="329">
        <v>0.86</v>
      </c>
      <c r="H156" s="333">
        <v>116</v>
      </c>
      <c r="I156" s="336">
        <f t="shared" si="5"/>
        <v>0</v>
      </c>
      <c r="J156" s="336">
        <f t="shared" si="3"/>
        <v>0</v>
      </c>
    </row>
    <row r="157" hidden="1" spans="1:10">
      <c r="A157" s="328">
        <f>SUBTOTAL(3,$B$7:B157)</f>
        <v>14</v>
      </c>
      <c r="B157" s="329" t="s">
        <v>1445</v>
      </c>
      <c r="C157" s="329" t="s">
        <v>1446</v>
      </c>
      <c r="D157" s="330" t="s">
        <v>3023</v>
      </c>
      <c r="E157" s="331">
        <f>'表三 甲'!E625</f>
        <v>0</v>
      </c>
      <c r="F157" s="332" t="s">
        <v>3027</v>
      </c>
      <c r="G157" s="329">
        <v>0.86</v>
      </c>
      <c r="H157" s="333">
        <v>455</v>
      </c>
      <c r="I157" s="336">
        <f t="shared" si="5"/>
        <v>0</v>
      </c>
      <c r="J157" s="336">
        <f t="shared" si="3"/>
        <v>0</v>
      </c>
    </row>
    <row r="158" hidden="1" spans="1:10">
      <c r="A158" s="328">
        <f>SUBTOTAL(3,$B$7:B158)</f>
        <v>14</v>
      </c>
      <c r="B158" s="329" t="s">
        <v>1445</v>
      </c>
      <c r="C158" s="329" t="s">
        <v>1446</v>
      </c>
      <c r="D158" s="330" t="s">
        <v>3023</v>
      </c>
      <c r="E158" s="331">
        <f>'表三 甲'!E625</f>
        <v>0</v>
      </c>
      <c r="F158" s="332" t="s">
        <v>3032</v>
      </c>
      <c r="G158" s="329">
        <v>0.86</v>
      </c>
      <c r="H158" s="333">
        <v>117</v>
      </c>
      <c r="I158" s="336">
        <f t="shared" si="5"/>
        <v>0</v>
      </c>
      <c r="J158" s="336">
        <f t="shared" si="3"/>
        <v>0</v>
      </c>
    </row>
    <row r="159" hidden="1" spans="1:10">
      <c r="A159" s="328">
        <f>SUBTOTAL(3,$B$7:B159)</f>
        <v>14</v>
      </c>
      <c r="B159" s="329" t="s">
        <v>1447</v>
      </c>
      <c r="C159" s="329" t="s">
        <v>1448</v>
      </c>
      <c r="D159" s="330" t="s">
        <v>3023</v>
      </c>
      <c r="E159" s="331">
        <f>'表三 甲'!E626</f>
        <v>0</v>
      </c>
      <c r="F159" s="332" t="s">
        <v>3027</v>
      </c>
      <c r="G159" s="329">
        <v>1</v>
      </c>
      <c r="H159" s="333">
        <v>455</v>
      </c>
      <c r="I159" s="336">
        <f t="shared" si="5"/>
        <v>0</v>
      </c>
      <c r="J159" s="336">
        <f t="shared" si="3"/>
        <v>0</v>
      </c>
    </row>
    <row r="160" hidden="1" spans="1:10">
      <c r="A160" s="328">
        <f>SUBTOTAL(3,$B$7:B160)</f>
        <v>14</v>
      </c>
      <c r="B160" s="329" t="s">
        <v>1447</v>
      </c>
      <c r="C160" s="329" t="s">
        <v>1448</v>
      </c>
      <c r="D160" s="330" t="s">
        <v>3023</v>
      </c>
      <c r="E160" s="331">
        <f>'表三 甲'!E626</f>
        <v>0</v>
      </c>
      <c r="F160" s="332" t="s">
        <v>3032</v>
      </c>
      <c r="G160" s="329">
        <v>1</v>
      </c>
      <c r="H160" s="333">
        <v>117</v>
      </c>
      <c r="I160" s="336">
        <f t="shared" si="5"/>
        <v>0</v>
      </c>
      <c r="J160" s="336">
        <f t="shared" si="3"/>
        <v>0</v>
      </c>
    </row>
    <row r="161" hidden="1" spans="1:10">
      <c r="A161" s="328">
        <f>SUBTOTAL(3,$B$7:B161)</f>
        <v>14</v>
      </c>
      <c r="B161" s="329" t="s">
        <v>1447</v>
      </c>
      <c r="C161" s="329" t="s">
        <v>1448</v>
      </c>
      <c r="D161" s="330" t="s">
        <v>3023</v>
      </c>
      <c r="E161" s="331">
        <f>'表三 甲'!E626</f>
        <v>0</v>
      </c>
      <c r="F161" s="332" t="s">
        <v>3033</v>
      </c>
      <c r="G161" s="329">
        <v>1</v>
      </c>
      <c r="H161" s="333">
        <v>116</v>
      </c>
      <c r="I161" s="336">
        <f t="shared" si="5"/>
        <v>0</v>
      </c>
      <c r="J161" s="336">
        <f t="shared" si="3"/>
        <v>0</v>
      </c>
    </row>
    <row r="162" hidden="1" spans="1:10">
      <c r="A162" s="328">
        <f>SUBTOTAL(3,$B$7:B162)</f>
        <v>14</v>
      </c>
      <c r="B162" s="329" t="s">
        <v>1447</v>
      </c>
      <c r="C162" s="329" t="s">
        <v>1448</v>
      </c>
      <c r="D162" s="330" t="s">
        <v>3023</v>
      </c>
      <c r="E162" s="331">
        <f>'表三 甲'!E626</f>
        <v>0</v>
      </c>
      <c r="F162" s="332" t="s">
        <v>3028</v>
      </c>
      <c r="G162" s="329">
        <v>1</v>
      </c>
      <c r="H162" s="333">
        <v>153</v>
      </c>
      <c r="I162" s="336">
        <f t="shared" si="5"/>
        <v>0</v>
      </c>
      <c r="J162" s="336">
        <f t="shared" si="3"/>
        <v>0</v>
      </c>
    </row>
    <row r="163" hidden="1" spans="1:10">
      <c r="A163" s="328">
        <f>SUBTOTAL(3,$B$7:B163)</f>
        <v>14</v>
      </c>
      <c r="B163" s="329" t="s">
        <v>1449</v>
      </c>
      <c r="C163" s="329" t="s">
        <v>1450</v>
      </c>
      <c r="D163" s="330" t="s">
        <v>3023</v>
      </c>
      <c r="E163" s="331">
        <f>'表三 甲'!E627</f>
        <v>0</v>
      </c>
      <c r="F163" s="332" t="s">
        <v>3027</v>
      </c>
      <c r="G163" s="329">
        <v>1.15</v>
      </c>
      <c r="H163" s="333">
        <v>455</v>
      </c>
      <c r="I163" s="336">
        <f t="shared" si="5"/>
        <v>0</v>
      </c>
      <c r="J163" s="336">
        <f t="shared" si="3"/>
        <v>0</v>
      </c>
    </row>
    <row r="164" hidden="1" spans="1:10">
      <c r="A164" s="328">
        <f>SUBTOTAL(3,$B$7:B164)</f>
        <v>14</v>
      </c>
      <c r="B164" s="329" t="s">
        <v>1449</v>
      </c>
      <c r="C164" s="329" t="s">
        <v>1450</v>
      </c>
      <c r="D164" s="330" t="s">
        <v>3023</v>
      </c>
      <c r="E164" s="331">
        <f>'表三 甲'!E627</f>
        <v>0</v>
      </c>
      <c r="F164" s="332" t="s">
        <v>3033</v>
      </c>
      <c r="G164" s="329">
        <v>1.15</v>
      </c>
      <c r="H164" s="333">
        <v>116</v>
      </c>
      <c r="I164" s="336">
        <f t="shared" si="5"/>
        <v>0</v>
      </c>
      <c r="J164" s="336">
        <f t="shared" si="3"/>
        <v>0</v>
      </c>
    </row>
    <row r="165" hidden="1" spans="1:10">
      <c r="A165" s="328">
        <f>SUBTOTAL(3,$B$7:B165)</f>
        <v>14</v>
      </c>
      <c r="B165" s="329" t="s">
        <v>1449</v>
      </c>
      <c r="C165" s="329" t="s">
        <v>1450</v>
      </c>
      <c r="D165" s="330" t="s">
        <v>3023</v>
      </c>
      <c r="E165" s="331">
        <f>'表三 甲'!E627</f>
        <v>0</v>
      </c>
      <c r="F165" s="332" t="s">
        <v>3028</v>
      </c>
      <c r="G165" s="329">
        <v>1.15</v>
      </c>
      <c r="H165" s="333">
        <v>153</v>
      </c>
      <c r="I165" s="336">
        <f t="shared" si="5"/>
        <v>0</v>
      </c>
      <c r="J165" s="336">
        <f t="shared" si="3"/>
        <v>0</v>
      </c>
    </row>
    <row r="166" hidden="1" spans="1:10">
      <c r="A166" s="328">
        <f>SUBTOTAL(3,$B$7:B166)</f>
        <v>14</v>
      </c>
      <c r="B166" s="329" t="s">
        <v>1449</v>
      </c>
      <c r="C166" s="329" t="s">
        <v>1450</v>
      </c>
      <c r="D166" s="330" t="s">
        <v>3023</v>
      </c>
      <c r="E166" s="331">
        <f>'表三 甲'!E627</f>
        <v>0</v>
      </c>
      <c r="F166" s="332" t="s">
        <v>3032</v>
      </c>
      <c r="G166" s="329">
        <v>1.15</v>
      </c>
      <c r="H166" s="333">
        <v>117</v>
      </c>
      <c r="I166" s="336">
        <f t="shared" si="5"/>
        <v>0</v>
      </c>
      <c r="J166" s="336">
        <f t="shared" si="3"/>
        <v>0</v>
      </c>
    </row>
    <row r="167" hidden="1" spans="1:10">
      <c r="A167" s="328">
        <f>SUBTOTAL(3,$B$7:B167)</f>
        <v>14</v>
      </c>
      <c r="B167" s="329" t="s">
        <v>1451</v>
      </c>
      <c r="C167" s="329" t="s">
        <v>1452</v>
      </c>
      <c r="D167" s="330" t="s">
        <v>3023</v>
      </c>
      <c r="E167" s="331">
        <f>'表三 甲'!E628</f>
        <v>0</v>
      </c>
      <c r="F167" s="332" t="s">
        <v>3028</v>
      </c>
      <c r="G167" s="329">
        <v>1.25</v>
      </c>
      <c r="H167" s="333">
        <v>153</v>
      </c>
      <c r="I167" s="336">
        <f t="shared" si="5"/>
        <v>0</v>
      </c>
      <c r="J167" s="336">
        <f t="shared" si="3"/>
        <v>0</v>
      </c>
    </row>
    <row r="168" hidden="1" spans="1:10">
      <c r="A168" s="328">
        <f>SUBTOTAL(3,$B$7:B168)</f>
        <v>14</v>
      </c>
      <c r="B168" s="329" t="s">
        <v>1451</v>
      </c>
      <c r="C168" s="329" t="s">
        <v>1452</v>
      </c>
      <c r="D168" s="330" t="s">
        <v>3023</v>
      </c>
      <c r="E168" s="331">
        <f>'表三 甲'!E628</f>
        <v>0</v>
      </c>
      <c r="F168" s="332" t="s">
        <v>3033</v>
      </c>
      <c r="G168" s="329">
        <v>1.25</v>
      </c>
      <c r="H168" s="333">
        <v>116</v>
      </c>
      <c r="I168" s="336">
        <f t="shared" si="5"/>
        <v>0</v>
      </c>
      <c r="J168" s="336">
        <f t="shared" si="3"/>
        <v>0</v>
      </c>
    </row>
    <row r="169" hidden="1" spans="1:10">
      <c r="A169" s="328">
        <f>SUBTOTAL(3,$B$7:B169)</f>
        <v>14</v>
      </c>
      <c r="B169" s="329" t="s">
        <v>1451</v>
      </c>
      <c r="C169" s="329" t="s">
        <v>1452</v>
      </c>
      <c r="D169" s="330" t="s">
        <v>3023</v>
      </c>
      <c r="E169" s="331">
        <f>'表三 甲'!E628</f>
        <v>0</v>
      </c>
      <c r="F169" s="332" t="s">
        <v>3032</v>
      </c>
      <c r="G169" s="329">
        <v>1.25</v>
      </c>
      <c r="H169" s="333">
        <v>117</v>
      </c>
      <c r="I169" s="336">
        <f t="shared" si="5"/>
        <v>0</v>
      </c>
      <c r="J169" s="336">
        <f t="shared" si="3"/>
        <v>0</v>
      </c>
    </row>
    <row r="170" hidden="1" spans="1:10">
      <c r="A170" s="328">
        <f>SUBTOTAL(3,$B$7:B170)</f>
        <v>14</v>
      </c>
      <c r="B170" s="329" t="s">
        <v>1451</v>
      </c>
      <c r="C170" s="329" t="s">
        <v>1452</v>
      </c>
      <c r="D170" s="330" t="s">
        <v>3023</v>
      </c>
      <c r="E170" s="331">
        <f>'表三 甲'!E628</f>
        <v>0</v>
      </c>
      <c r="F170" s="332" t="s">
        <v>3027</v>
      </c>
      <c r="G170" s="329">
        <v>1.25</v>
      </c>
      <c r="H170" s="333">
        <v>455</v>
      </c>
      <c r="I170" s="336">
        <f t="shared" si="5"/>
        <v>0</v>
      </c>
      <c r="J170" s="336">
        <f t="shared" si="3"/>
        <v>0</v>
      </c>
    </row>
    <row r="171" hidden="1" spans="1:10">
      <c r="A171" s="328">
        <f>SUBTOTAL(3,$B$7:B171)</f>
        <v>14</v>
      </c>
      <c r="B171" s="329" t="s">
        <v>1453</v>
      </c>
      <c r="C171" s="329" t="s">
        <v>1454</v>
      </c>
      <c r="D171" s="330" t="s">
        <v>3023</v>
      </c>
      <c r="E171" s="331">
        <f>'表三 甲'!E629</f>
        <v>0</v>
      </c>
      <c r="F171" s="332" t="s">
        <v>3027</v>
      </c>
      <c r="G171" s="329">
        <v>1.37</v>
      </c>
      <c r="H171" s="333">
        <v>455</v>
      </c>
      <c r="I171" s="336">
        <f t="shared" si="5"/>
        <v>0</v>
      </c>
      <c r="J171" s="336">
        <f t="shared" si="3"/>
        <v>0</v>
      </c>
    </row>
    <row r="172" hidden="1" spans="1:10">
      <c r="A172" s="328">
        <f>SUBTOTAL(3,$B$7:B172)</f>
        <v>14</v>
      </c>
      <c r="B172" s="329" t="s">
        <v>1453</v>
      </c>
      <c r="C172" s="329" t="s">
        <v>1454</v>
      </c>
      <c r="D172" s="330" t="s">
        <v>3023</v>
      </c>
      <c r="E172" s="331">
        <f>'表三 甲'!E629</f>
        <v>0</v>
      </c>
      <c r="F172" s="332" t="s">
        <v>3028</v>
      </c>
      <c r="G172" s="329">
        <v>1.37</v>
      </c>
      <c r="H172" s="333">
        <v>153</v>
      </c>
      <c r="I172" s="336">
        <f t="shared" si="5"/>
        <v>0</v>
      </c>
      <c r="J172" s="336">
        <f t="shared" si="3"/>
        <v>0</v>
      </c>
    </row>
    <row r="173" hidden="1" spans="1:10">
      <c r="A173" s="328">
        <f>SUBTOTAL(3,$B$7:B173)</f>
        <v>14</v>
      </c>
      <c r="B173" s="329" t="s">
        <v>1453</v>
      </c>
      <c r="C173" s="329" t="s">
        <v>1454</v>
      </c>
      <c r="D173" s="330" t="s">
        <v>3023</v>
      </c>
      <c r="E173" s="331">
        <f>'表三 甲'!E629</f>
        <v>0</v>
      </c>
      <c r="F173" s="332" t="s">
        <v>3033</v>
      </c>
      <c r="G173" s="329">
        <v>1.37</v>
      </c>
      <c r="H173" s="333">
        <v>116</v>
      </c>
      <c r="I173" s="336">
        <f t="shared" si="5"/>
        <v>0</v>
      </c>
      <c r="J173" s="336">
        <f t="shared" si="3"/>
        <v>0</v>
      </c>
    </row>
    <row r="174" hidden="1" spans="1:10">
      <c r="A174" s="328">
        <f>SUBTOTAL(3,$B$7:B174)</f>
        <v>14</v>
      </c>
      <c r="B174" s="329" t="s">
        <v>1453</v>
      </c>
      <c r="C174" s="329" t="s">
        <v>1454</v>
      </c>
      <c r="D174" s="330" t="s">
        <v>3023</v>
      </c>
      <c r="E174" s="331">
        <f>'表三 甲'!E629</f>
        <v>0</v>
      </c>
      <c r="F174" s="332" t="s">
        <v>3032</v>
      </c>
      <c r="G174" s="329">
        <v>1.37</v>
      </c>
      <c r="H174" s="333">
        <v>117</v>
      </c>
      <c r="I174" s="336">
        <f t="shared" si="5"/>
        <v>0</v>
      </c>
      <c r="J174" s="336">
        <f t="shared" si="3"/>
        <v>0</v>
      </c>
    </row>
    <row r="175" ht="24" hidden="1" spans="1:10">
      <c r="A175" s="328">
        <f>SUBTOTAL(3,$B$7:B175)</f>
        <v>14</v>
      </c>
      <c r="B175" s="329" t="s">
        <v>1455</v>
      </c>
      <c r="C175" s="329" t="s">
        <v>1456</v>
      </c>
      <c r="D175" s="330" t="s">
        <v>3023</v>
      </c>
      <c r="E175" s="331">
        <f>'表三 甲'!E630</f>
        <v>0</v>
      </c>
      <c r="F175" s="332" t="s">
        <v>3027</v>
      </c>
      <c r="G175" s="329">
        <v>1.44</v>
      </c>
      <c r="H175" s="333">
        <v>455</v>
      </c>
      <c r="I175" s="336">
        <f t="shared" si="5"/>
        <v>0</v>
      </c>
      <c r="J175" s="336">
        <f t="shared" si="3"/>
        <v>0</v>
      </c>
    </row>
    <row r="176" ht="24" hidden="1" spans="1:10">
      <c r="A176" s="328">
        <f>SUBTOTAL(3,$B$7:B176)</f>
        <v>14</v>
      </c>
      <c r="B176" s="329" t="s">
        <v>1455</v>
      </c>
      <c r="C176" s="329" t="s">
        <v>1456</v>
      </c>
      <c r="D176" s="330" t="s">
        <v>3023</v>
      </c>
      <c r="E176" s="331">
        <f>'表三 甲'!E630</f>
        <v>0</v>
      </c>
      <c r="F176" s="332" t="s">
        <v>3033</v>
      </c>
      <c r="G176" s="329">
        <v>1.44</v>
      </c>
      <c r="H176" s="333">
        <v>116</v>
      </c>
      <c r="I176" s="336">
        <f t="shared" si="5"/>
        <v>0</v>
      </c>
      <c r="J176" s="336">
        <f t="shared" si="3"/>
        <v>0</v>
      </c>
    </row>
    <row r="177" ht="24" hidden="1" spans="1:10">
      <c r="A177" s="328">
        <f>SUBTOTAL(3,$B$7:B177)</f>
        <v>14</v>
      </c>
      <c r="B177" s="329" t="s">
        <v>1455</v>
      </c>
      <c r="C177" s="329" t="s">
        <v>1456</v>
      </c>
      <c r="D177" s="330" t="s">
        <v>3023</v>
      </c>
      <c r="E177" s="331">
        <f>'表三 甲'!E630</f>
        <v>0</v>
      </c>
      <c r="F177" s="332" t="s">
        <v>3028</v>
      </c>
      <c r="G177" s="329">
        <v>1.44</v>
      </c>
      <c r="H177" s="333">
        <v>153</v>
      </c>
      <c r="I177" s="336">
        <f t="shared" si="5"/>
        <v>0</v>
      </c>
      <c r="J177" s="336">
        <f t="shared" si="3"/>
        <v>0</v>
      </c>
    </row>
    <row r="178" ht="24" hidden="1" spans="1:10">
      <c r="A178" s="328">
        <f>SUBTOTAL(3,$B$7:B178)</f>
        <v>14</v>
      </c>
      <c r="B178" s="329" t="s">
        <v>1455</v>
      </c>
      <c r="C178" s="329" t="s">
        <v>1456</v>
      </c>
      <c r="D178" s="330" t="s">
        <v>3023</v>
      </c>
      <c r="E178" s="331">
        <f>'表三 甲'!E630</f>
        <v>0</v>
      </c>
      <c r="F178" s="332" t="s">
        <v>3032</v>
      </c>
      <c r="G178" s="329">
        <v>1.44</v>
      </c>
      <c r="H178" s="333">
        <v>117</v>
      </c>
      <c r="I178" s="336">
        <f t="shared" si="5"/>
        <v>0</v>
      </c>
      <c r="J178" s="336">
        <f t="shared" si="3"/>
        <v>0</v>
      </c>
    </row>
    <row r="179" ht="24" hidden="1" spans="1:10">
      <c r="A179" s="328">
        <f>SUBTOTAL(3,$B$7:B179)</f>
        <v>14</v>
      </c>
      <c r="B179" s="329" t="s">
        <v>1457</v>
      </c>
      <c r="C179" s="329" t="s">
        <v>1458</v>
      </c>
      <c r="D179" s="330" t="s">
        <v>3023</v>
      </c>
      <c r="E179" s="331">
        <f>'表三 甲'!E631</f>
        <v>0</v>
      </c>
      <c r="F179" s="332" t="s">
        <v>3033</v>
      </c>
      <c r="G179" s="329">
        <v>1.51</v>
      </c>
      <c r="H179" s="333">
        <v>116</v>
      </c>
      <c r="I179" s="336">
        <f t="shared" si="5"/>
        <v>0</v>
      </c>
      <c r="J179" s="336">
        <f t="shared" si="3"/>
        <v>0</v>
      </c>
    </row>
    <row r="180" ht="24" hidden="1" spans="1:10">
      <c r="A180" s="328">
        <f>SUBTOTAL(3,$B$7:B180)</f>
        <v>14</v>
      </c>
      <c r="B180" s="329" t="s">
        <v>1457</v>
      </c>
      <c r="C180" s="329" t="s">
        <v>1458</v>
      </c>
      <c r="D180" s="330" t="s">
        <v>3023</v>
      </c>
      <c r="E180" s="331">
        <f>'表三 甲'!E631</f>
        <v>0</v>
      </c>
      <c r="F180" s="332" t="s">
        <v>3032</v>
      </c>
      <c r="G180" s="329">
        <v>1.51</v>
      </c>
      <c r="H180" s="333">
        <v>117</v>
      </c>
      <c r="I180" s="336">
        <f t="shared" si="5"/>
        <v>0</v>
      </c>
      <c r="J180" s="336">
        <f t="shared" si="3"/>
        <v>0</v>
      </c>
    </row>
    <row r="181" ht="24" hidden="1" spans="1:10">
      <c r="A181" s="328">
        <f>SUBTOTAL(3,$B$7:B181)</f>
        <v>14</v>
      </c>
      <c r="B181" s="329" t="s">
        <v>1457</v>
      </c>
      <c r="C181" s="329" t="s">
        <v>1458</v>
      </c>
      <c r="D181" s="330" t="s">
        <v>3023</v>
      </c>
      <c r="E181" s="331">
        <f>'表三 甲'!E631</f>
        <v>0</v>
      </c>
      <c r="F181" s="332" t="s">
        <v>3028</v>
      </c>
      <c r="G181" s="329">
        <v>1.51</v>
      </c>
      <c r="H181" s="333">
        <v>153</v>
      </c>
      <c r="I181" s="336">
        <f t="shared" si="5"/>
        <v>0</v>
      </c>
      <c r="J181" s="336">
        <f t="shared" si="3"/>
        <v>0</v>
      </c>
    </row>
    <row r="182" ht="24" hidden="1" spans="1:10">
      <c r="A182" s="328">
        <f>SUBTOTAL(3,$B$7:B182)</f>
        <v>14</v>
      </c>
      <c r="B182" s="329" t="s">
        <v>1457</v>
      </c>
      <c r="C182" s="329" t="s">
        <v>1458</v>
      </c>
      <c r="D182" s="330" t="s">
        <v>3023</v>
      </c>
      <c r="E182" s="331">
        <f>'表三 甲'!E631</f>
        <v>0</v>
      </c>
      <c r="F182" s="332" t="s">
        <v>3027</v>
      </c>
      <c r="G182" s="329">
        <v>1.51</v>
      </c>
      <c r="H182" s="333">
        <v>455</v>
      </c>
      <c r="I182" s="336">
        <f t="shared" si="5"/>
        <v>0</v>
      </c>
      <c r="J182" s="336">
        <f t="shared" si="3"/>
        <v>0</v>
      </c>
    </row>
    <row r="183" ht="24" hidden="1" spans="1:10">
      <c r="A183" s="328">
        <f>SUBTOTAL(3,$B$7:B183)</f>
        <v>14</v>
      </c>
      <c r="B183" s="329" t="s">
        <v>1459</v>
      </c>
      <c r="C183" s="329" t="s">
        <v>1460</v>
      </c>
      <c r="D183" s="330" t="s">
        <v>3023</v>
      </c>
      <c r="E183" s="331">
        <f>'表三 甲'!E632</f>
        <v>0</v>
      </c>
      <c r="F183" s="332" t="s">
        <v>3033</v>
      </c>
      <c r="G183" s="333">
        <v>1.58</v>
      </c>
      <c r="H183" s="333">
        <v>116</v>
      </c>
      <c r="I183" s="336">
        <f t="shared" si="5"/>
        <v>0</v>
      </c>
      <c r="J183" s="336">
        <f t="shared" si="3"/>
        <v>0</v>
      </c>
    </row>
    <row r="184" ht="24" hidden="1" spans="1:10">
      <c r="A184" s="328">
        <f>SUBTOTAL(3,$B$7:B184)</f>
        <v>14</v>
      </c>
      <c r="B184" s="329" t="s">
        <v>1459</v>
      </c>
      <c r="C184" s="329" t="s">
        <v>1460</v>
      </c>
      <c r="D184" s="330" t="s">
        <v>3023</v>
      </c>
      <c r="E184" s="331">
        <f>'表三 甲'!E632</f>
        <v>0</v>
      </c>
      <c r="F184" s="332" t="s">
        <v>3027</v>
      </c>
      <c r="G184" s="333">
        <v>1.58</v>
      </c>
      <c r="H184" s="333">
        <v>455</v>
      </c>
      <c r="I184" s="336">
        <f t="shared" si="5"/>
        <v>0</v>
      </c>
      <c r="J184" s="336">
        <f t="shared" si="3"/>
        <v>0</v>
      </c>
    </row>
    <row r="185" ht="24" hidden="1" spans="1:10">
      <c r="A185" s="328">
        <f>SUBTOTAL(3,$B$7:B185)</f>
        <v>14</v>
      </c>
      <c r="B185" s="329" t="s">
        <v>1459</v>
      </c>
      <c r="C185" s="329" t="s">
        <v>1460</v>
      </c>
      <c r="D185" s="330" t="s">
        <v>3023</v>
      </c>
      <c r="E185" s="331">
        <f>'表三 甲'!E632</f>
        <v>0</v>
      </c>
      <c r="F185" s="332" t="s">
        <v>3032</v>
      </c>
      <c r="G185" s="333">
        <v>1.58</v>
      </c>
      <c r="H185" s="333">
        <v>117</v>
      </c>
      <c r="I185" s="336">
        <f t="shared" si="5"/>
        <v>0</v>
      </c>
      <c r="J185" s="336">
        <f t="shared" si="3"/>
        <v>0</v>
      </c>
    </row>
    <row r="186" ht="24" hidden="1" spans="1:10">
      <c r="A186" s="328">
        <f>SUBTOTAL(3,$B$7:B186)</f>
        <v>14</v>
      </c>
      <c r="B186" s="329" t="s">
        <v>1459</v>
      </c>
      <c r="C186" s="329" t="s">
        <v>1460</v>
      </c>
      <c r="D186" s="330" t="s">
        <v>3023</v>
      </c>
      <c r="E186" s="331">
        <f>'表三 甲'!E632</f>
        <v>0</v>
      </c>
      <c r="F186" s="332" t="s">
        <v>3028</v>
      </c>
      <c r="G186" s="333">
        <v>1.58</v>
      </c>
      <c r="H186" s="333">
        <v>153</v>
      </c>
      <c r="I186" s="336">
        <f t="shared" si="5"/>
        <v>0</v>
      </c>
      <c r="J186" s="336">
        <f t="shared" si="3"/>
        <v>0</v>
      </c>
    </row>
    <row r="187" ht="24" hidden="1" spans="1:10">
      <c r="A187" s="328">
        <f>SUBTOTAL(3,$B$7:B187)</f>
        <v>14</v>
      </c>
      <c r="B187" s="329" t="s">
        <v>1461</v>
      </c>
      <c r="C187" s="329" t="s">
        <v>1462</v>
      </c>
      <c r="D187" s="330" t="s">
        <v>3023</v>
      </c>
      <c r="E187" s="331">
        <f>'表三 甲'!E633</f>
        <v>0</v>
      </c>
      <c r="F187" s="332" t="s">
        <v>3033</v>
      </c>
      <c r="G187" s="333">
        <v>1.66</v>
      </c>
      <c r="H187" s="333">
        <v>116</v>
      </c>
      <c r="I187" s="336">
        <f t="shared" si="5"/>
        <v>0</v>
      </c>
      <c r="J187" s="336">
        <f t="shared" si="3"/>
        <v>0</v>
      </c>
    </row>
    <row r="188" ht="24" hidden="1" spans="1:10">
      <c r="A188" s="328">
        <f>SUBTOTAL(3,$B$7:B188)</f>
        <v>14</v>
      </c>
      <c r="B188" s="329" t="s">
        <v>1461</v>
      </c>
      <c r="C188" s="329" t="s">
        <v>1462</v>
      </c>
      <c r="D188" s="330" t="s">
        <v>3023</v>
      </c>
      <c r="E188" s="331">
        <f>'表三 甲'!E633</f>
        <v>0</v>
      </c>
      <c r="F188" s="332" t="s">
        <v>3027</v>
      </c>
      <c r="G188" s="333">
        <v>1.66</v>
      </c>
      <c r="H188" s="333">
        <v>455</v>
      </c>
      <c r="I188" s="336">
        <f t="shared" si="5"/>
        <v>0</v>
      </c>
      <c r="J188" s="336">
        <f t="shared" si="3"/>
        <v>0</v>
      </c>
    </row>
    <row r="189" ht="24" hidden="1" spans="1:10">
      <c r="A189" s="328">
        <f>SUBTOTAL(3,$B$7:B189)</f>
        <v>14</v>
      </c>
      <c r="B189" s="329" t="s">
        <v>1461</v>
      </c>
      <c r="C189" s="329" t="s">
        <v>1462</v>
      </c>
      <c r="D189" s="330" t="s">
        <v>3023</v>
      </c>
      <c r="E189" s="331">
        <f>'表三 甲'!E633</f>
        <v>0</v>
      </c>
      <c r="F189" s="332" t="s">
        <v>3032</v>
      </c>
      <c r="G189" s="333">
        <v>1.66</v>
      </c>
      <c r="H189" s="333">
        <v>117</v>
      </c>
      <c r="I189" s="336">
        <f t="shared" si="5"/>
        <v>0</v>
      </c>
      <c r="J189" s="336">
        <f t="shared" si="3"/>
        <v>0</v>
      </c>
    </row>
    <row r="190" ht="24" hidden="1" spans="1:10">
      <c r="A190" s="328">
        <f>SUBTOTAL(3,$B$7:B190)</f>
        <v>14</v>
      </c>
      <c r="B190" s="329" t="s">
        <v>1461</v>
      </c>
      <c r="C190" s="329" t="s">
        <v>1462</v>
      </c>
      <c r="D190" s="330" t="s">
        <v>3023</v>
      </c>
      <c r="E190" s="331">
        <f>'表三 甲'!E633</f>
        <v>0</v>
      </c>
      <c r="F190" s="332" t="s">
        <v>3028</v>
      </c>
      <c r="G190" s="333">
        <v>1.66</v>
      </c>
      <c r="H190" s="333">
        <v>153</v>
      </c>
      <c r="I190" s="336">
        <f t="shared" si="5"/>
        <v>0</v>
      </c>
      <c r="J190" s="336">
        <f t="shared" si="3"/>
        <v>0</v>
      </c>
    </row>
    <row r="191" ht="24" hidden="1" spans="1:10">
      <c r="A191" s="328">
        <f>SUBTOTAL(3,$B$7:B191)</f>
        <v>14</v>
      </c>
      <c r="B191" s="329" t="s">
        <v>1463</v>
      </c>
      <c r="C191" s="329" t="s">
        <v>1464</v>
      </c>
      <c r="D191" s="330" t="s">
        <v>3023</v>
      </c>
      <c r="E191" s="331">
        <f>'表三 甲'!E634</f>
        <v>0</v>
      </c>
      <c r="F191" s="332" t="s">
        <v>3027</v>
      </c>
      <c r="G191" s="333">
        <v>1.73</v>
      </c>
      <c r="H191" s="333">
        <v>455</v>
      </c>
      <c r="I191" s="336">
        <f t="shared" si="5"/>
        <v>0</v>
      </c>
      <c r="J191" s="336">
        <f t="shared" si="3"/>
        <v>0</v>
      </c>
    </row>
    <row r="192" ht="24" hidden="1" spans="1:10">
      <c r="A192" s="328">
        <f>SUBTOTAL(3,$B$7:B192)</f>
        <v>14</v>
      </c>
      <c r="B192" s="329" t="s">
        <v>1463</v>
      </c>
      <c r="C192" s="329" t="s">
        <v>1464</v>
      </c>
      <c r="D192" s="330" t="s">
        <v>3023</v>
      </c>
      <c r="E192" s="331">
        <f>'表三 甲'!E634</f>
        <v>0</v>
      </c>
      <c r="F192" s="332" t="s">
        <v>3028</v>
      </c>
      <c r="G192" s="333">
        <v>1.73</v>
      </c>
      <c r="H192" s="333">
        <v>153</v>
      </c>
      <c r="I192" s="336">
        <f t="shared" si="5"/>
        <v>0</v>
      </c>
      <c r="J192" s="336">
        <f t="shared" si="3"/>
        <v>0</v>
      </c>
    </row>
    <row r="193" ht="24" hidden="1" spans="1:10">
      <c r="A193" s="328">
        <f>SUBTOTAL(3,$B$7:B193)</f>
        <v>14</v>
      </c>
      <c r="B193" s="329" t="s">
        <v>1463</v>
      </c>
      <c r="C193" s="329" t="s">
        <v>1464</v>
      </c>
      <c r="D193" s="330" t="s">
        <v>3023</v>
      </c>
      <c r="E193" s="331">
        <f>'表三 甲'!E634</f>
        <v>0</v>
      </c>
      <c r="F193" s="332" t="s">
        <v>3032</v>
      </c>
      <c r="G193" s="333">
        <v>1.73</v>
      </c>
      <c r="H193" s="333">
        <v>117</v>
      </c>
      <c r="I193" s="336">
        <f t="shared" si="5"/>
        <v>0</v>
      </c>
      <c r="J193" s="336">
        <f t="shared" si="3"/>
        <v>0</v>
      </c>
    </row>
    <row r="194" ht="24" hidden="1" spans="1:10">
      <c r="A194" s="328">
        <f>SUBTOTAL(3,$B$7:B194)</f>
        <v>14</v>
      </c>
      <c r="B194" s="329" t="s">
        <v>1463</v>
      </c>
      <c r="C194" s="329" t="s">
        <v>1464</v>
      </c>
      <c r="D194" s="330" t="s">
        <v>3023</v>
      </c>
      <c r="E194" s="331">
        <f>'表三 甲'!E634</f>
        <v>0</v>
      </c>
      <c r="F194" s="335" t="s">
        <v>3033</v>
      </c>
      <c r="G194" s="333">
        <v>1.73</v>
      </c>
      <c r="H194" s="333">
        <v>116</v>
      </c>
      <c r="I194" s="336">
        <f t="shared" si="5"/>
        <v>0</v>
      </c>
      <c r="J194" s="336">
        <f t="shared" si="3"/>
        <v>0</v>
      </c>
    </row>
    <row r="195" ht="24" hidden="1" spans="1:10">
      <c r="A195" s="328">
        <f>SUBTOTAL(3,$B$7:B195)</f>
        <v>14</v>
      </c>
      <c r="B195" s="329" t="s">
        <v>1465</v>
      </c>
      <c r="C195" s="329" t="s">
        <v>1466</v>
      </c>
      <c r="D195" s="330" t="s">
        <v>3023</v>
      </c>
      <c r="E195" s="331">
        <f>'表三 甲'!E635</f>
        <v>0</v>
      </c>
      <c r="F195" s="335" t="s">
        <v>3033</v>
      </c>
      <c r="G195" s="333">
        <v>1.8</v>
      </c>
      <c r="H195" s="333">
        <v>116</v>
      </c>
      <c r="I195" s="336">
        <f t="shared" si="5"/>
        <v>0</v>
      </c>
      <c r="J195" s="336">
        <f t="shared" si="3"/>
        <v>0</v>
      </c>
    </row>
    <row r="196" ht="24" hidden="1" spans="1:10">
      <c r="A196" s="328">
        <f>SUBTOTAL(3,$B$7:B196)</f>
        <v>14</v>
      </c>
      <c r="B196" s="329" t="s">
        <v>1465</v>
      </c>
      <c r="C196" s="329" t="s">
        <v>1466</v>
      </c>
      <c r="D196" s="330" t="s">
        <v>3023</v>
      </c>
      <c r="E196" s="331">
        <f>'表三 甲'!E635</f>
        <v>0</v>
      </c>
      <c r="F196" s="335" t="s">
        <v>3027</v>
      </c>
      <c r="G196" s="329">
        <v>1.8</v>
      </c>
      <c r="H196" s="333">
        <v>455</v>
      </c>
      <c r="I196" s="336">
        <f t="shared" si="5"/>
        <v>0</v>
      </c>
      <c r="J196" s="336">
        <f t="shared" si="3"/>
        <v>0</v>
      </c>
    </row>
    <row r="197" ht="24" hidden="1" spans="1:10">
      <c r="A197" s="328">
        <f>SUBTOTAL(3,$B$7:B197)</f>
        <v>14</v>
      </c>
      <c r="B197" s="329" t="s">
        <v>1465</v>
      </c>
      <c r="C197" s="329" t="s">
        <v>1466</v>
      </c>
      <c r="D197" s="330" t="s">
        <v>3023</v>
      </c>
      <c r="E197" s="331">
        <f>'表三 甲'!E635</f>
        <v>0</v>
      </c>
      <c r="F197" s="335" t="s">
        <v>3032</v>
      </c>
      <c r="G197" s="329">
        <v>1.8</v>
      </c>
      <c r="H197" s="333">
        <v>117</v>
      </c>
      <c r="I197" s="336">
        <f t="shared" si="5"/>
        <v>0</v>
      </c>
      <c r="J197" s="336">
        <f t="shared" si="3"/>
        <v>0</v>
      </c>
    </row>
    <row r="198" ht="24" hidden="1" spans="1:10">
      <c r="A198" s="328">
        <f>SUBTOTAL(3,$B$7:B198)</f>
        <v>14</v>
      </c>
      <c r="B198" s="329" t="s">
        <v>1465</v>
      </c>
      <c r="C198" s="329" t="s">
        <v>1466</v>
      </c>
      <c r="D198" s="330" t="s">
        <v>3023</v>
      </c>
      <c r="E198" s="331">
        <f>'表三 甲'!E635</f>
        <v>0</v>
      </c>
      <c r="F198" s="335" t="s">
        <v>3028</v>
      </c>
      <c r="G198" s="329">
        <v>1.8</v>
      </c>
      <c r="H198" s="333">
        <v>153</v>
      </c>
      <c r="I198" s="336">
        <f t="shared" si="5"/>
        <v>0</v>
      </c>
      <c r="J198" s="336">
        <f t="shared" si="3"/>
        <v>0</v>
      </c>
    </row>
    <row r="199" ht="24" hidden="1" spans="1:10">
      <c r="A199" s="328">
        <f>SUBTOTAL(3,$B$7:B199)</f>
        <v>14</v>
      </c>
      <c r="B199" s="329" t="s">
        <v>1467</v>
      </c>
      <c r="C199" s="329" t="s">
        <v>1468</v>
      </c>
      <c r="D199" s="330" t="s">
        <v>3023</v>
      </c>
      <c r="E199" s="331">
        <f>'表三 甲'!E636</f>
        <v>0</v>
      </c>
      <c r="F199" s="335" t="s">
        <v>3028</v>
      </c>
      <c r="G199" s="329">
        <v>1.91</v>
      </c>
      <c r="H199" s="333">
        <v>153</v>
      </c>
      <c r="I199" s="336">
        <f t="shared" si="5"/>
        <v>0</v>
      </c>
      <c r="J199" s="336">
        <f t="shared" si="3"/>
        <v>0</v>
      </c>
    </row>
    <row r="200" ht="24" hidden="1" spans="1:10">
      <c r="A200" s="328">
        <f>SUBTOTAL(3,$B$7:B200)</f>
        <v>14</v>
      </c>
      <c r="B200" s="329" t="s">
        <v>1467</v>
      </c>
      <c r="C200" s="329" t="s">
        <v>1468</v>
      </c>
      <c r="D200" s="330" t="s">
        <v>3023</v>
      </c>
      <c r="E200" s="331">
        <f>'表三 甲'!E636</f>
        <v>0</v>
      </c>
      <c r="F200" s="332" t="s">
        <v>3027</v>
      </c>
      <c r="G200" s="329">
        <v>1.91</v>
      </c>
      <c r="H200" s="333">
        <v>455</v>
      </c>
      <c r="I200" s="336">
        <f t="shared" ref="I200:I263" si="6">E200*G200</f>
        <v>0</v>
      </c>
      <c r="J200" s="336">
        <f t="shared" si="3"/>
        <v>0</v>
      </c>
    </row>
    <row r="201" ht="24" hidden="1" spans="1:10">
      <c r="A201" s="328">
        <f>SUBTOTAL(3,$B$7:B201)</f>
        <v>14</v>
      </c>
      <c r="B201" s="329" t="s">
        <v>1467</v>
      </c>
      <c r="C201" s="329" t="s">
        <v>1468</v>
      </c>
      <c r="D201" s="330" t="s">
        <v>3023</v>
      </c>
      <c r="E201" s="331">
        <f>'表三 甲'!E636</f>
        <v>0</v>
      </c>
      <c r="F201" s="332" t="s">
        <v>3032</v>
      </c>
      <c r="G201" s="329">
        <v>1.91</v>
      </c>
      <c r="H201" s="333">
        <v>117</v>
      </c>
      <c r="I201" s="336">
        <f t="shared" si="6"/>
        <v>0</v>
      </c>
      <c r="J201" s="336">
        <f t="shared" si="3"/>
        <v>0</v>
      </c>
    </row>
    <row r="202" ht="24" hidden="1" spans="1:10">
      <c r="A202" s="328">
        <f>SUBTOTAL(3,$B$7:B202)</f>
        <v>14</v>
      </c>
      <c r="B202" s="329" t="s">
        <v>1467</v>
      </c>
      <c r="C202" s="329" t="s">
        <v>1468</v>
      </c>
      <c r="D202" s="330" t="s">
        <v>3023</v>
      </c>
      <c r="E202" s="331">
        <f>'表三 甲'!E636</f>
        <v>0</v>
      </c>
      <c r="F202" s="332" t="s">
        <v>3033</v>
      </c>
      <c r="G202" s="329">
        <v>1.91</v>
      </c>
      <c r="H202" s="333">
        <v>116</v>
      </c>
      <c r="I202" s="336">
        <f t="shared" si="6"/>
        <v>0</v>
      </c>
      <c r="J202" s="336">
        <f t="shared" si="3"/>
        <v>0</v>
      </c>
    </row>
    <row r="203" ht="24" hidden="1" spans="1:10">
      <c r="A203" s="328">
        <f>SUBTOTAL(3,$B$7:B203)</f>
        <v>14</v>
      </c>
      <c r="B203" s="329" t="s">
        <v>1469</v>
      </c>
      <c r="C203" s="329" t="s">
        <v>1470</v>
      </c>
      <c r="D203" s="330" t="s">
        <v>3023</v>
      </c>
      <c r="E203" s="331">
        <f>'表三 甲'!E637</f>
        <v>0</v>
      </c>
      <c r="F203" s="332" t="s">
        <v>3028</v>
      </c>
      <c r="G203" s="329">
        <v>1.98</v>
      </c>
      <c r="H203" s="333">
        <v>153</v>
      </c>
      <c r="I203" s="336">
        <f t="shared" si="6"/>
        <v>0</v>
      </c>
      <c r="J203" s="336">
        <f t="shared" si="3"/>
        <v>0</v>
      </c>
    </row>
    <row r="204" ht="24" hidden="1" spans="1:10">
      <c r="A204" s="328">
        <f>SUBTOTAL(3,$B$7:B204)</f>
        <v>14</v>
      </c>
      <c r="B204" s="329" t="s">
        <v>1469</v>
      </c>
      <c r="C204" s="329" t="s">
        <v>1470</v>
      </c>
      <c r="D204" s="330" t="s">
        <v>3023</v>
      </c>
      <c r="E204" s="331">
        <f>'表三 甲'!E637</f>
        <v>0</v>
      </c>
      <c r="F204" s="332" t="s">
        <v>3027</v>
      </c>
      <c r="G204" s="329">
        <v>1.98</v>
      </c>
      <c r="H204" s="333">
        <v>455</v>
      </c>
      <c r="I204" s="336">
        <f t="shared" si="6"/>
        <v>0</v>
      </c>
      <c r="J204" s="336">
        <f t="shared" si="3"/>
        <v>0</v>
      </c>
    </row>
    <row r="205" ht="24" hidden="1" spans="1:10">
      <c r="A205" s="328">
        <f>SUBTOTAL(3,$B$7:B205)</f>
        <v>14</v>
      </c>
      <c r="B205" s="329" t="s">
        <v>1469</v>
      </c>
      <c r="C205" s="329" t="s">
        <v>1470</v>
      </c>
      <c r="D205" s="330" t="s">
        <v>3023</v>
      </c>
      <c r="E205" s="331">
        <f>'表三 甲'!E637</f>
        <v>0</v>
      </c>
      <c r="F205" s="332" t="s">
        <v>3032</v>
      </c>
      <c r="G205" s="329">
        <v>1.98</v>
      </c>
      <c r="H205" s="333">
        <v>117</v>
      </c>
      <c r="I205" s="336">
        <f t="shared" si="6"/>
        <v>0</v>
      </c>
      <c r="J205" s="336">
        <f t="shared" si="3"/>
        <v>0</v>
      </c>
    </row>
    <row r="206" ht="24" hidden="1" spans="1:10">
      <c r="A206" s="328">
        <f>SUBTOTAL(3,$B$7:B206)</f>
        <v>14</v>
      </c>
      <c r="B206" s="329" t="s">
        <v>1469</v>
      </c>
      <c r="C206" s="329" t="s">
        <v>1470</v>
      </c>
      <c r="D206" s="330" t="s">
        <v>3023</v>
      </c>
      <c r="E206" s="331">
        <f>'表三 甲'!E637</f>
        <v>0</v>
      </c>
      <c r="F206" s="332" t="s">
        <v>3033</v>
      </c>
      <c r="G206" s="329">
        <v>1.98</v>
      </c>
      <c r="H206" s="333">
        <v>116</v>
      </c>
      <c r="I206" s="336">
        <f t="shared" si="6"/>
        <v>0</v>
      </c>
      <c r="J206" s="336">
        <f t="shared" si="3"/>
        <v>0</v>
      </c>
    </row>
    <row r="207" ht="24" hidden="1" spans="1:10">
      <c r="A207" s="328">
        <f>SUBTOTAL(3,$B$7:B207)</f>
        <v>14</v>
      </c>
      <c r="B207" s="329" t="s">
        <v>1471</v>
      </c>
      <c r="C207" s="329" t="s">
        <v>1472</v>
      </c>
      <c r="D207" s="330" t="s">
        <v>3023</v>
      </c>
      <c r="E207" s="331">
        <f>'表三 甲'!E638</f>
        <v>0</v>
      </c>
      <c r="F207" s="332" t="s">
        <v>3033</v>
      </c>
      <c r="G207" s="329">
        <v>2.09</v>
      </c>
      <c r="H207" s="333">
        <v>116</v>
      </c>
      <c r="I207" s="336">
        <f t="shared" si="6"/>
        <v>0</v>
      </c>
      <c r="J207" s="336">
        <f t="shared" si="3"/>
        <v>0</v>
      </c>
    </row>
    <row r="208" ht="24" hidden="1" spans="1:10">
      <c r="A208" s="328">
        <f>SUBTOTAL(3,$B$7:B208)</f>
        <v>14</v>
      </c>
      <c r="B208" s="329" t="s">
        <v>1471</v>
      </c>
      <c r="C208" s="329" t="s">
        <v>1472</v>
      </c>
      <c r="D208" s="330" t="s">
        <v>3023</v>
      </c>
      <c r="E208" s="331">
        <f>'表三 甲'!E638</f>
        <v>0</v>
      </c>
      <c r="F208" s="332" t="s">
        <v>3027</v>
      </c>
      <c r="G208" s="329">
        <v>2.09</v>
      </c>
      <c r="H208" s="333">
        <v>455</v>
      </c>
      <c r="I208" s="336">
        <f t="shared" si="6"/>
        <v>0</v>
      </c>
      <c r="J208" s="336">
        <f t="shared" si="3"/>
        <v>0</v>
      </c>
    </row>
    <row r="209" ht="24" hidden="1" spans="1:10">
      <c r="A209" s="328">
        <f>SUBTOTAL(3,$B$7:B209)</f>
        <v>14</v>
      </c>
      <c r="B209" s="329" t="s">
        <v>1471</v>
      </c>
      <c r="C209" s="329" t="s">
        <v>1472</v>
      </c>
      <c r="D209" s="330" t="s">
        <v>3023</v>
      </c>
      <c r="E209" s="331">
        <f>'表三 甲'!E638</f>
        <v>0</v>
      </c>
      <c r="F209" s="332" t="s">
        <v>3032</v>
      </c>
      <c r="G209" s="329">
        <v>2.09</v>
      </c>
      <c r="H209" s="333">
        <v>117</v>
      </c>
      <c r="I209" s="336">
        <f t="shared" si="6"/>
        <v>0</v>
      </c>
      <c r="J209" s="336">
        <f t="shared" si="3"/>
        <v>0</v>
      </c>
    </row>
    <row r="210" ht="24" hidden="1" spans="1:10">
      <c r="A210" s="328">
        <f>SUBTOTAL(3,$B$7:B210)</f>
        <v>14</v>
      </c>
      <c r="B210" s="329" t="s">
        <v>1471</v>
      </c>
      <c r="C210" s="329" t="s">
        <v>1472</v>
      </c>
      <c r="D210" s="330" t="s">
        <v>3023</v>
      </c>
      <c r="E210" s="331">
        <f>'表三 甲'!E638</f>
        <v>0</v>
      </c>
      <c r="F210" s="332" t="s">
        <v>3028</v>
      </c>
      <c r="G210" s="329">
        <v>2.09</v>
      </c>
      <c r="H210" s="333">
        <v>153</v>
      </c>
      <c r="I210" s="336">
        <f t="shared" si="6"/>
        <v>0</v>
      </c>
      <c r="J210" s="336">
        <f t="shared" si="3"/>
        <v>0</v>
      </c>
    </row>
    <row r="211" ht="24" hidden="1" spans="1:10">
      <c r="A211" s="328">
        <f>SUBTOTAL(3,$B$7:B211)</f>
        <v>14</v>
      </c>
      <c r="B211" s="329" t="s">
        <v>1473</v>
      </c>
      <c r="C211" s="329" t="s">
        <v>1474</v>
      </c>
      <c r="D211" s="330" t="s">
        <v>3023</v>
      </c>
      <c r="E211" s="331">
        <f>'表三 甲'!E639</f>
        <v>0</v>
      </c>
      <c r="F211" s="332" t="s">
        <v>3027</v>
      </c>
      <c r="G211" s="329">
        <v>2.23</v>
      </c>
      <c r="H211" s="333">
        <v>455</v>
      </c>
      <c r="I211" s="336">
        <f t="shared" si="6"/>
        <v>0</v>
      </c>
      <c r="J211" s="336">
        <f t="shared" ref="J211:J213" si="7">H211*I211</f>
        <v>0</v>
      </c>
    </row>
    <row r="212" ht="24" hidden="1" spans="1:10">
      <c r="A212" s="328">
        <f>SUBTOTAL(3,$B$7:B212)</f>
        <v>14</v>
      </c>
      <c r="B212" s="329" t="s">
        <v>1473</v>
      </c>
      <c r="C212" s="329" t="s">
        <v>1474</v>
      </c>
      <c r="D212" s="330" t="s">
        <v>3023</v>
      </c>
      <c r="E212" s="331">
        <f>'表三 甲'!E639</f>
        <v>0</v>
      </c>
      <c r="F212" s="332" t="s">
        <v>3033</v>
      </c>
      <c r="G212" s="329">
        <v>2.23</v>
      </c>
      <c r="H212" s="333">
        <v>116</v>
      </c>
      <c r="I212" s="336">
        <f t="shared" si="6"/>
        <v>0</v>
      </c>
      <c r="J212" s="336">
        <f t="shared" si="7"/>
        <v>0</v>
      </c>
    </row>
    <row r="213" ht="24" hidden="1" spans="1:10">
      <c r="A213" s="328">
        <f>SUBTOTAL(3,$B$7:B213)</f>
        <v>14</v>
      </c>
      <c r="B213" s="329" t="s">
        <v>1473</v>
      </c>
      <c r="C213" s="329" t="s">
        <v>1474</v>
      </c>
      <c r="D213" s="330" t="s">
        <v>3023</v>
      </c>
      <c r="E213" s="331">
        <f>'表三 甲'!E639</f>
        <v>0</v>
      </c>
      <c r="F213" s="332" t="s">
        <v>3032</v>
      </c>
      <c r="G213" s="329">
        <v>2.23</v>
      </c>
      <c r="H213" s="333">
        <v>117</v>
      </c>
      <c r="I213" s="336">
        <f t="shared" si="6"/>
        <v>0</v>
      </c>
      <c r="J213" s="336">
        <f t="shared" si="7"/>
        <v>0</v>
      </c>
    </row>
    <row r="214" ht="24" hidden="1" spans="1:10">
      <c r="A214" s="328">
        <f>SUBTOTAL(3,$B$7:B214)</f>
        <v>14</v>
      </c>
      <c r="B214" s="329" t="s">
        <v>1473</v>
      </c>
      <c r="C214" s="329" t="s">
        <v>1474</v>
      </c>
      <c r="D214" s="330" t="s">
        <v>3023</v>
      </c>
      <c r="E214" s="334">
        <f>'表三 甲'!E639</f>
        <v>0</v>
      </c>
      <c r="F214" s="335" t="s">
        <v>3028</v>
      </c>
      <c r="G214" s="334">
        <v>2.23</v>
      </c>
      <c r="H214" s="334">
        <v>153</v>
      </c>
      <c r="I214" s="336">
        <f t="shared" si="6"/>
        <v>0</v>
      </c>
      <c r="J214" s="334">
        <f t="shared" ref="J214:J258" si="8">I214*H214</f>
        <v>0</v>
      </c>
    </row>
    <row r="215" ht="24" hidden="1" spans="1:10">
      <c r="A215" s="328">
        <f>SUBTOTAL(3,$B$7:B215)</f>
        <v>14</v>
      </c>
      <c r="B215" s="329" t="s">
        <v>1475</v>
      </c>
      <c r="C215" s="329" t="s">
        <v>1476</v>
      </c>
      <c r="D215" s="330" t="s">
        <v>3023</v>
      </c>
      <c r="E215" s="334">
        <f>'表三 甲'!E640</f>
        <v>0</v>
      </c>
      <c r="F215" s="335" t="s">
        <v>3028</v>
      </c>
      <c r="G215" s="334">
        <v>2.34</v>
      </c>
      <c r="H215" s="334">
        <v>153</v>
      </c>
      <c r="I215" s="336">
        <f t="shared" si="6"/>
        <v>0</v>
      </c>
      <c r="J215" s="334">
        <f t="shared" si="8"/>
        <v>0</v>
      </c>
    </row>
    <row r="216" ht="24" hidden="1" spans="1:10">
      <c r="A216" s="328">
        <f>SUBTOTAL(3,$B$7:B216)</f>
        <v>14</v>
      </c>
      <c r="B216" s="329" t="s">
        <v>1475</v>
      </c>
      <c r="C216" s="329" t="s">
        <v>1476</v>
      </c>
      <c r="D216" s="330" t="s">
        <v>3023</v>
      </c>
      <c r="E216" s="334">
        <f>'表三 甲'!E640</f>
        <v>0</v>
      </c>
      <c r="F216" s="335" t="s">
        <v>3027</v>
      </c>
      <c r="G216" s="334">
        <v>2.34</v>
      </c>
      <c r="H216" s="334">
        <v>455</v>
      </c>
      <c r="I216" s="336">
        <f t="shared" si="6"/>
        <v>0</v>
      </c>
      <c r="J216" s="334">
        <f t="shared" si="8"/>
        <v>0</v>
      </c>
    </row>
    <row r="217" ht="24" hidden="1" spans="1:10">
      <c r="A217" s="328">
        <f>SUBTOTAL(3,$B$7:B217)</f>
        <v>14</v>
      </c>
      <c r="B217" s="329" t="s">
        <v>1475</v>
      </c>
      <c r="C217" s="329" t="s">
        <v>1476</v>
      </c>
      <c r="D217" s="330" t="s">
        <v>3023</v>
      </c>
      <c r="E217" s="334">
        <f>'表三 甲'!E640</f>
        <v>0</v>
      </c>
      <c r="F217" s="335" t="s">
        <v>3032</v>
      </c>
      <c r="G217" s="334">
        <v>2.34</v>
      </c>
      <c r="H217" s="334">
        <v>117</v>
      </c>
      <c r="I217" s="336">
        <f t="shared" si="6"/>
        <v>0</v>
      </c>
      <c r="J217" s="334">
        <f t="shared" si="8"/>
        <v>0</v>
      </c>
    </row>
    <row r="218" ht="24" hidden="1" spans="1:10">
      <c r="A218" s="328">
        <f>SUBTOTAL(3,$B$7:B218)</f>
        <v>14</v>
      </c>
      <c r="B218" s="329" t="s">
        <v>1475</v>
      </c>
      <c r="C218" s="329" t="s">
        <v>1476</v>
      </c>
      <c r="D218" s="330" t="s">
        <v>3023</v>
      </c>
      <c r="E218" s="334">
        <f>'表三 甲'!E640</f>
        <v>0</v>
      </c>
      <c r="F218" s="335" t="s">
        <v>3033</v>
      </c>
      <c r="G218" s="334">
        <v>2.34</v>
      </c>
      <c r="H218" s="334">
        <v>116</v>
      </c>
      <c r="I218" s="336">
        <f t="shared" si="6"/>
        <v>0</v>
      </c>
      <c r="J218" s="334">
        <f t="shared" si="8"/>
        <v>0</v>
      </c>
    </row>
    <row r="219" ht="24" hidden="1" spans="1:10">
      <c r="A219" s="328">
        <f>SUBTOTAL(3,$B$7:B219)</f>
        <v>14</v>
      </c>
      <c r="B219" s="329" t="s">
        <v>1477</v>
      </c>
      <c r="C219" s="329" t="s">
        <v>1478</v>
      </c>
      <c r="D219" s="330" t="s">
        <v>3023</v>
      </c>
      <c r="E219" s="334">
        <f>'表三 甲'!E641</f>
        <v>0</v>
      </c>
      <c r="F219" s="335" t="s">
        <v>3028</v>
      </c>
      <c r="G219" s="334">
        <v>2.45</v>
      </c>
      <c r="H219" s="334">
        <v>153</v>
      </c>
      <c r="I219" s="336">
        <f t="shared" si="6"/>
        <v>0</v>
      </c>
      <c r="J219" s="334">
        <f t="shared" si="8"/>
        <v>0</v>
      </c>
    </row>
    <row r="220" ht="24" hidden="1" spans="1:10">
      <c r="A220" s="328">
        <f>SUBTOTAL(3,$B$7:B220)</f>
        <v>14</v>
      </c>
      <c r="B220" s="329" t="s">
        <v>1477</v>
      </c>
      <c r="C220" s="329" t="s">
        <v>1478</v>
      </c>
      <c r="D220" s="330" t="s">
        <v>3023</v>
      </c>
      <c r="E220" s="334">
        <f>'表三 甲'!E641</f>
        <v>0</v>
      </c>
      <c r="F220" s="335" t="s">
        <v>3032</v>
      </c>
      <c r="G220" s="334">
        <v>2.45</v>
      </c>
      <c r="H220" s="334">
        <v>117</v>
      </c>
      <c r="I220" s="336">
        <f t="shared" si="6"/>
        <v>0</v>
      </c>
      <c r="J220" s="334">
        <f t="shared" si="8"/>
        <v>0</v>
      </c>
    </row>
    <row r="221" ht="24" hidden="1" spans="1:10">
      <c r="A221" s="328">
        <f>SUBTOTAL(3,$B$7:B221)</f>
        <v>14</v>
      </c>
      <c r="B221" s="329" t="s">
        <v>1477</v>
      </c>
      <c r="C221" s="329" t="s">
        <v>1478</v>
      </c>
      <c r="D221" s="330" t="s">
        <v>3023</v>
      </c>
      <c r="E221" s="334">
        <f>'表三 甲'!E641</f>
        <v>0</v>
      </c>
      <c r="F221" s="335" t="s">
        <v>3033</v>
      </c>
      <c r="G221" s="334">
        <v>2.45</v>
      </c>
      <c r="H221" s="334">
        <v>116</v>
      </c>
      <c r="I221" s="336">
        <f t="shared" si="6"/>
        <v>0</v>
      </c>
      <c r="J221" s="334">
        <f t="shared" si="8"/>
        <v>0</v>
      </c>
    </row>
    <row r="222" ht="24" hidden="1" spans="1:10">
      <c r="A222" s="328">
        <f>SUBTOTAL(3,$B$7:B222)</f>
        <v>14</v>
      </c>
      <c r="B222" s="329" t="s">
        <v>1477</v>
      </c>
      <c r="C222" s="329" t="s">
        <v>1478</v>
      </c>
      <c r="D222" s="330" t="s">
        <v>3023</v>
      </c>
      <c r="E222" s="334">
        <f>'表三 甲'!E641</f>
        <v>0</v>
      </c>
      <c r="F222" s="335" t="s">
        <v>3027</v>
      </c>
      <c r="G222" s="334">
        <v>2.45</v>
      </c>
      <c r="H222" s="334">
        <v>455</v>
      </c>
      <c r="I222" s="336">
        <f t="shared" si="6"/>
        <v>0</v>
      </c>
      <c r="J222" s="334">
        <f t="shared" si="8"/>
        <v>0</v>
      </c>
    </row>
    <row r="223" ht="24" hidden="1" spans="1:10">
      <c r="A223" s="328">
        <f>SUBTOTAL(3,$B$7:B223)</f>
        <v>14</v>
      </c>
      <c r="B223" s="329" t="s">
        <v>1479</v>
      </c>
      <c r="C223" s="329" t="s">
        <v>1480</v>
      </c>
      <c r="D223" s="330" t="s">
        <v>3023</v>
      </c>
      <c r="E223" s="334">
        <f>'表三 甲'!E642</f>
        <v>0</v>
      </c>
      <c r="F223" s="335" t="s">
        <v>3028</v>
      </c>
      <c r="G223" s="334">
        <v>2.52</v>
      </c>
      <c r="H223" s="334">
        <v>153</v>
      </c>
      <c r="I223" s="336">
        <f t="shared" si="6"/>
        <v>0</v>
      </c>
      <c r="J223" s="334">
        <f t="shared" si="8"/>
        <v>0</v>
      </c>
    </row>
    <row r="224" ht="24" hidden="1" spans="1:10">
      <c r="A224" s="328">
        <f>SUBTOTAL(3,$B$7:B224)</f>
        <v>14</v>
      </c>
      <c r="B224" s="329" t="s">
        <v>1479</v>
      </c>
      <c r="C224" s="329" t="s">
        <v>1480</v>
      </c>
      <c r="D224" s="330" t="s">
        <v>3023</v>
      </c>
      <c r="E224" s="334">
        <f>'表三 甲'!E642</f>
        <v>0</v>
      </c>
      <c r="F224" s="335" t="s">
        <v>3027</v>
      </c>
      <c r="G224" s="334">
        <v>2.52</v>
      </c>
      <c r="H224" s="334">
        <v>455</v>
      </c>
      <c r="I224" s="336">
        <f t="shared" si="6"/>
        <v>0</v>
      </c>
      <c r="J224" s="334">
        <f t="shared" si="8"/>
        <v>0</v>
      </c>
    </row>
    <row r="225" ht="24" hidden="1" spans="1:10">
      <c r="A225" s="328">
        <f>SUBTOTAL(3,$B$7:B225)</f>
        <v>14</v>
      </c>
      <c r="B225" s="329" t="s">
        <v>1479</v>
      </c>
      <c r="C225" s="329" t="s">
        <v>1480</v>
      </c>
      <c r="D225" s="330" t="s">
        <v>3023</v>
      </c>
      <c r="E225" s="334">
        <f>'表三 甲'!E642</f>
        <v>0</v>
      </c>
      <c r="F225" s="335" t="s">
        <v>3033</v>
      </c>
      <c r="G225" s="334">
        <v>2.52</v>
      </c>
      <c r="H225" s="334">
        <v>116</v>
      </c>
      <c r="I225" s="336">
        <f t="shared" si="6"/>
        <v>0</v>
      </c>
      <c r="J225" s="334">
        <f t="shared" si="8"/>
        <v>0</v>
      </c>
    </row>
    <row r="226" ht="24" hidden="1" spans="1:10">
      <c r="A226" s="328">
        <f>SUBTOTAL(3,$B$7:B226)</f>
        <v>14</v>
      </c>
      <c r="B226" s="329" t="s">
        <v>1479</v>
      </c>
      <c r="C226" s="329" t="s">
        <v>1480</v>
      </c>
      <c r="D226" s="330" t="s">
        <v>3023</v>
      </c>
      <c r="E226" s="334">
        <f>'表三 甲'!E642</f>
        <v>0</v>
      </c>
      <c r="F226" s="335" t="s">
        <v>3032</v>
      </c>
      <c r="G226" s="334">
        <v>2.52</v>
      </c>
      <c r="H226" s="334">
        <v>117</v>
      </c>
      <c r="I226" s="336">
        <f t="shared" si="6"/>
        <v>0</v>
      </c>
      <c r="J226" s="334">
        <f t="shared" si="8"/>
        <v>0</v>
      </c>
    </row>
    <row r="227" ht="24" hidden="1" spans="1:10">
      <c r="A227" s="328">
        <f>SUBTOTAL(3,$B$7:B227)</f>
        <v>14</v>
      </c>
      <c r="B227" s="329" t="s">
        <v>1481</v>
      </c>
      <c r="C227" s="329" t="s">
        <v>1482</v>
      </c>
      <c r="D227" s="330" t="s">
        <v>3023</v>
      </c>
      <c r="E227" s="334">
        <f>'表三 甲'!E643</f>
        <v>0</v>
      </c>
      <c r="F227" s="335" t="s">
        <v>3028</v>
      </c>
      <c r="G227" s="334">
        <v>2.59</v>
      </c>
      <c r="H227" s="334">
        <v>153</v>
      </c>
      <c r="I227" s="336">
        <f t="shared" si="6"/>
        <v>0</v>
      </c>
      <c r="J227" s="334">
        <f t="shared" si="8"/>
        <v>0</v>
      </c>
    </row>
    <row r="228" ht="24" hidden="1" spans="1:10">
      <c r="A228" s="328">
        <f>SUBTOTAL(3,$B$7:B228)</f>
        <v>14</v>
      </c>
      <c r="B228" s="329" t="s">
        <v>1481</v>
      </c>
      <c r="C228" s="329" t="s">
        <v>1482</v>
      </c>
      <c r="D228" s="330" t="s">
        <v>3023</v>
      </c>
      <c r="E228" s="334">
        <f>'表三 甲'!E643</f>
        <v>0</v>
      </c>
      <c r="F228" s="335" t="s">
        <v>3032</v>
      </c>
      <c r="G228" s="334">
        <v>2.59</v>
      </c>
      <c r="H228" s="334">
        <v>117</v>
      </c>
      <c r="I228" s="336">
        <f t="shared" si="6"/>
        <v>0</v>
      </c>
      <c r="J228" s="334">
        <f t="shared" si="8"/>
        <v>0</v>
      </c>
    </row>
    <row r="229" ht="24" hidden="1" spans="1:10">
      <c r="A229" s="328">
        <f>SUBTOTAL(3,$B$7:B229)</f>
        <v>14</v>
      </c>
      <c r="B229" s="329" t="s">
        <v>1481</v>
      </c>
      <c r="C229" s="329" t="s">
        <v>1482</v>
      </c>
      <c r="D229" s="330" t="s">
        <v>3023</v>
      </c>
      <c r="E229" s="334">
        <f>'表三 甲'!E643</f>
        <v>0</v>
      </c>
      <c r="F229" s="335" t="s">
        <v>3027</v>
      </c>
      <c r="G229" s="334">
        <v>2.59</v>
      </c>
      <c r="H229" s="334">
        <v>455</v>
      </c>
      <c r="I229" s="336">
        <f t="shared" si="6"/>
        <v>0</v>
      </c>
      <c r="J229" s="334">
        <f t="shared" si="8"/>
        <v>0</v>
      </c>
    </row>
    <row r="230" ht="24" hidden="1" spans="1:10">
      <c r="A230" s="328">
        <f>SUBTOTAL(3,$B$7:B230)</f>
        <v>14</v>
      </c>
      <c r="B230" s="329" t="s">
        <v>1481</v>
      </c>
      <c r="C230" s="329" t="s">
        <v>1482</v>
      </c>
      <c r="D230" s="330" t="s">
        <v>3023</v>
      </c>
      <c r="E230" s="334">
        <f>'表三 甲'!E643</f>
        <v>0</v>
      </c>
      <c r="F230" s="335" t="s">
        <v>3033</v>
      </c>
      <c r="G230" s="334">
        <v>2.59</v>
      </c>
      <c r="H230" s="334">
        <v>116</v>
      </c>
      <c r="I230" s="336">
        <f t="shared" si="6"/>
        <v>0</v>
      </c>
      <c r="J230" s="334">
        <f t="shared" si="8"/>
        <v>0</v>
      </c>
    </row>
    <row r="231" ht="24" hidden="1" spans="1:10">
      <c r="A231" s="328">
        <f>SUBTOTAL(3,$B$7:B231)</f>
        <v>14</v>
      </c>
      <c r="B231" s="329" t="s">
        <v>1483</v>
      </c>
      <c r="C231" s="329" t="s">
        <v>1484</v>
      </c>
      <c r="D231" s="330" t="s">
        <v>3023</v>
      </c>
      <c r="E231" s="334">
        <f>'表三 甲'!E644</f>
        <v>0</v>
      </c>
      <c r="F231" s="335" t="s">
        <v>3033</v>
      </c>
      <c r="G231" s="334">
        <v>2.63</v>
      </c>
      <c r="H231" s="334">
        <v>116</v>
      </c>
      <c r="I231" s="336">
        <f t="shared" si="6"/>
        <v>0</v>
      </c>
      <c r="J231" s="334">
        <f t="shared" si="8"/>
        <v>0</v>
      </c>
    </row>
    <row r="232" ht="24" hidden="1" spans="1:10">
      <c r="A232" s="328">
        <f>SUBTOTAL(3,$B$7:B232)</f>
        <v>14</v>
      </c>
      <c r="B232" s="329" t="s">
        <v>1483</v>
      </c>
      <c r="C232" s="329" t="s">
        <v>1484</v>
      </c>
      <c r="D232" s="330" t="s">
        <v>3023</v>
      </c>
      <c r="E232" s="334">
        <f>'表三 甲'!E644</f>
        <v>0</v>
      </c>
      <c r="F232" s="335" t="s">
        <v>3028</v>
      </c>
      <c r="G232" s="334">
        <v>2.63</v>
      </c>
      <c r="H232" s="334">
        <v>153</v>
      </c>
      <c r="I232" s="336">
        <f t="shared" si="6"/>
        <v>0</v>
      </c>
      <c r="J232" s="334">
        <f t="shared" si="8"/>
        <v>0</v>
      </c>
    </row>
    <row r="233" ht="24" hidden="1" spans="1:10">
      <c r="A233" s="328">
        <f>SUBTOTAL(3,$B$7:B233)</f>
        <v>14</v>
      </c>
      <c r="B233" s="329" t="s">
        <v>1483</v>
      </c>
      <c r="C233" s="329" t="s">
        <v>1484</v>
      </c>
      <c r="D233" s="330" t="s">
        <v>3023</v>
      </c>
      <c r="E233" s="334">
        <f>'表三 甲'!E644</f>
        <v>0</v>
      </c>
      <c r="F233" s="335" t="s">
        <v>3027</v>
      </c>
      <c r="G233" s="334">
        <v>2.63</v>
      </c>
      <c r="H233" s="334">
        <v>455</v>
      </c>
      <c r="I233" s="336">
        <f t="shared" si="6"/>
        <v>0</v>
      </c>
      <c r="J233" s="334">
        <f t="shared" si="8"/>
        <v>0</v>
      </c>
    </row>
    <row r="234" ht="24" hidden="1" spans="1:10">
      <c r="A234" s="328">
        <f>SUBTOTAL(3,$B$7:B234)</f>
        <v>14</v>
      </c>
      <c r="B234" s="329" t="s">
        <v>1483</v>
      </c>
      <c r="C234" s="329" t="s">
        <v>1484</v>
      </c>
      <c r="D234" s="330" t="s">
        <v>3023</v>
      </c>
      <c r="E234" s="334">
        <f>'表三 甲'!E644</f>
        <v>0</v>
      </c>
      <c r="F234" s="335" t="s">
        <v>3032</v>
      </c>
      <c r="G234" s="334">
        <v>2.63</v>
      </c>
      <c r="H234" s="334">
        <v>117</v>
      </c>
      <c r="I234" s="336">
        <f t="shared" si="6"/>
        <v>0</v>
      </c>
      <c r="J234" s="334">
        <f t="shared" si="8"/>
        <v>0</v>
      </c>
    </row>
    <row r="235" ht="24" hidden="1" spans="1:10">
      <c r="A235" s="328">
        <f>SUBTOTAL(3,$B$7:B235)</f>
        <v>14</v>
      </c>
      <c r="B235" s="329" t="s">
        <v>1485</v>
      </c>
      <c r="C235" s="329" t="s">
        <v>1486</v>
      </c>
      <c r="D235" s="330" t="s">
        <v>3023</v>
      </c>
      <c r="E235" s="334">
        <f>'表三 甲'!E645</f>
        <v>0</v>
      </c>
      <c r="F235" s="335" t="s">
        <v>3027</v>
      </c>
      <c r="G235" s="334">
        <v>2.66</v>
      </c>
      <c r="H235" s="334">
        <v>455</v>
      </c>
      <c r="I235" s="336">
        <f t="shared" si="6"/>
        <v>0</v>
      </c>
      <c r="J235" s="334">
        <f t="shared" si="8"/>
        <v>0</v>
      </c>
    </row>
    <row r="236" ht="24" hidden="1" spans="1:10">
      <c r="A236" s="328">
        <f>SUBTOTAL(3,$B$7:B236)</f>
        <v>14</v>
      </c>
      <c r="B236" s="329" t="s">
        <v>1485</v>
      </c>
      <c r="C236" s="329" t="s">
        <v>1486</v>
      </c>
      <c r="D236" s="330" t="s">
        <v>3023</v>
      </c>
      <c r="E236" s="334">
        <f>'表三 甲'!E645</f>
        <v>0</v>
      </c>
      <c r="F236" s="335" t="s">
        <v>3032</v>
      </c>
      <c r="G236" s="334">
        <v>2.66</v>
      </c>
      <c r="H236" s="334">
        <v>117</v>
      </c>
      <c r="I236" s="336">
        <f t="shared" si="6"/>
        <v>0</v>
      </c>
      <c r="J236" s="334">
        <f t="shared" si="8"/>
        <v>0</v>
      </c>
    </row>
    <row r="237" ht="24" hidden="1" spans="1:10">
      <c r="A237" s="328">
        <f>SUBTOTAL(3,$B$7:B237)</f>
        <v>14</v>
      </c>
      <c r="B237" s="329" t="s">
        <v>1485</v>
      </c>
      <c r="C237" s="329" t="s">
        <v>1486</v>
      </c>
      <c r="D237" s="330" t="s">
        <v>3023</v>
      </c>
      <c r="E237" s="334">
        <f>'表三 甲'!E645</f>
        <v>0</v>
      </c>
      <c r="F237" s="335" t="s">
        <v>3028</v>
      </c>
      <c r="G237" s="334">
        <v>2.66</v>
      </c>
      <c r="H237" s="334">
        <v>153</v>
      </c>
      <c r="I237" s="336">
        <f t="shared" si="6"/>
        <v>0</v>
      </c>
      <c r="J237" s="334">
        <f t="shared" si="8"/>
        <v>0</v>
      </c>
    </row>
    <row r="238" ht="24" hidden="1" spans="1:10">
      <c r="A238" s="328">
        <f>SUBTOTAL(3,$B$7:B238)</f>
        <v>14</v>
      </c>
      <c r="B238" s="329" t="s">
        <v>1485</v>
      </c>
      <c r="C238" s="329" t="s">
        <v>1486</v>
      </c>
      <c r="D238" s="330" t="s">
        <v>3023</v>
      </c>
      <c r="E238" s="334">
        <f>'表三 甲'!E645</f>
        <v>0</v>
      </c>
      <c r="F238" s="335" t="s">
        <v>3033</v>
      </c>
      <c r="G238" s="334">
        <v>2.66</v>
      </c>
      <c r="H238" s="334">
        <v>116</v>
      </c>
      <c r="I238" s="336">
        <f t="shared" si="6"/>
        <v>0</v>
      </c>
      <c r="J238" s="334">
        <f t="shared" si="8"/>
        <v>0</v>
      </c>
    </row>
    <row r="239" ht="24" hidden="1" spans="1:10">
      <c r="A239" s="328">
        <f>SUBTOTAL(3,$B$7:B239)</f>
        <v>14</v>
      </c>
      <c r="B239" s="329" t="s">
        <v>1487</v>
      </c>
      <c r="C239" s="329" t="s">
        <v>1488</v>
      </c>
      <c r="D239" s="330" t="s">
        <v>3023</v>
      </c>
      <c r="E239" s="334">
        <f>'表三 甲'!E646</f>
        <v>0</v>
      </c>
      <c r="F239" s="335" t="s">
        <v>3027</v>
      </c>
      <c r="G239" s="334">
        <v>2.74</v>
      </c>
      <c r="H239" s="334">
        <v>455</v>
      </c>
      <c r="I239" s="336">
        <f t="shared" si="6"/>
        <v>0</v>
      </c>
      <c r="J239" s="334">
        <f t="shared" si="8"/>
        <v>0</v>
      </c>
    </row>
    <row r="240" ht="24" hidden="1" spans="1:10">
      <c r="A240" s="328">
        <f>SUBTOTAL(3,$B$7:B240)</f>
        <v>14</v>
      </c>
      <c r="B240" s="329" t="s">
        <v>1487</v>
      </c>
      <c r="C240" s="329" t="s">
        <v>1488</v>
      </c>
      <c r="D240" s="330" t="s">
        <v>3023</v>
      </c>
      <c r="E240" s="334">
        <f>'表三 甲'!E646</f>
        <v>0</v>
      </c>
      <c r="F240" s="335" t="s">
        <v>3033</v>
      </c>
      <c r="G240" s="334">
        <v>2.74</v>
      </c>
      <c r="H240" s="334">
        <v>116</v>
      </c>
      <c r="I240" s="336">
        <f t="shared" si="6"/>
        <v>0</v>
      </c>
      <c r="J240" s="334">
        <f t="shared" si="8"/>
        <v>0</v>
      </c>
    </row>
    <row r="241" ht="24" hidden="1" spans="1:10">
      <c r="A241" s="328">
        <f>SUBTOTAL(3,$B$7:B241)</f>
        <v>14</v>
      </c>
      <c r="B241" s="329" t="s">
        <v>1487</v>
      </c>
      <c r="C241" s="329" t="s">
        <v>1488</v>
      </c>
      <c r="D241" s="330" t="s">
        <v>3023</v>
      </c>
      <c r="E241" s="334">
        <f>'表三 甲'!E646</f>
        <v>0</v>
      </c>
      <c r="F241" s="335" t="s">
        <v>3032</v>
      </c>
      <c r="G241" s="334">
        <v>2.74</v>
      </c>
      <c r="H241" s="334">
        <v>117</v>
      </c>
      <c r="I241" s="336">
        <f t="shared" si="6"/>
        <v>0</v>
      </c>
      <c r="J241" s="334">
        <f t="shared" si="8"/>
        <v>0</v>
      </c>
    </row>
    <row r="242" ht="24" hidden="1" spans="1:10">
      <c r="A242" s="328">
        <f>SUBTOTAL(3,$B$7:B242)</f>
        <v>14</v>
      </c>
      <c r="B242" s="329" t="s">
        <v>1487</v>
      </c>
      <c r="C242" s="329" t="s">
        <v>1488</v>
      </c>
      <c r="D242" s="330" t="s">
        <v>3023</v>
      </c>
      <c r="E242" s="331">
        <f>'表三 甲'!E646</f>
        <v>0</v>
      </c>
      <c r="F242" s="335" t="s">
        <v>3028</v>
      </c>
      <c r="G242" s="329">
        <v>2.74</v>
      </c>
      <c r="H242" s="334">
        <v>153</v>
      </c>
      <c r="I242" s="336">
        <f t="shared" si="6"/>
        <v>0</v>
      </c>
      <c r="J242" s="334">
        <f t="shared" si="8"/>
        <v>0</v>
      </c>
    </row>
    <row r="243" ht="24" hidden="1" spans="1:10">
      <c r="A243" s="328">
        <f>SUBTOTAL(3,$B$7:B243)</f>
        <v>14</v>
      </c>
      <c r="B243" s="329" t="s">
        <v>1489</v>
      </c>
      <c r="C243" s="329" t="s">
        <v>1490</v>
      </c>
      <c r="D243" s="330" t="s">
        <v>3023</v>
      </c>
      <c r="E243" s="331">
        <f>'表三 甲'!E647</f>
        <v>0</v>
      </c>
      <c r="F243" s="335" t="s">
        <v>3032</v>
      </c>
      <c r="G243" s="329">
        <v>2.78</v>
      </c>
      <c r="H243" s="334">
        <v>117</v>
      </c>
      <c r="I243" s="336">
        <f t="shared" si="6"/>
        <v>0</v>
      </c>
      <c r="J243" s="334">
        <f t="shared" si="8"/>
        <v>0</v>
      </c>
    </row>
    <row r="244" ht="24" hidden="1" spans="1:10">
      <c r="A244" s="328">
        <f>SUBTOTAL(3,$B$7:B244)</f>
        <v>14</v>
      </c>
      <c r="B244" s="329" t="s">
        <v>1489</v>
      </c>
      <c r="C244" s="329" t="s">
        <v>1490</v>
      </c>
      <c r="D244" s="330" t="s">
        <v>3023</v>
      </c>
      <c r="E244" s="331">
        <f>'表三 甲'!E647</f>
        <v>0</v>
      </c>
      <c r="F244" s="335" t="s">
        <v>3033</v>
      </c>
      <c r="G244" s="329">
        <v>2.78</v>
      </c>
      <c r="H244" s="334">
        <v>116</v>
      </c>
      <c r="I244" s="336">
        <f t="shared" si="6"/>
        <v>0</v>
      </c>
      <c r="J244" s="334">
        <f t="shared" si="8"/>
        <v>0</v>
      </c>
    </row>
    <row r="245" ht="24" hidden="1" spans="1:10">
      <c r="A245" s="328">
        <f>SUBTOTAL(3,$B$7:B245)</f>
        <v>14</v>
      </c>
      <c r="B245" s="329" t="s">
        <v>1489</v>
      </c>
      <c r="C245" s="329" t="s">
        <v>1490</v>
      </c>
      <c r="D245" s="330" t="s">
        <v>3023</v>
      </c>
      <c r="E245" s="331">
        <f>'表三 甲'!E647</f>
        <v>0</v>
      </c>
      <c r="F245" s="335" t="s">
        <v>3027</v>
      </c>
      <c r="G245" s="329">
        <v>2.78</v>
      </c>
      <c r="H245" s="334">
        <v>455</v>
      </c>
      <c r="I245" s="336">
        <f t="shared" si="6"/>
        <v>0</v>
      </c>
      <c r="J245" s="334">
        <f t="shared" si="8"/>
        <v>0</v>
      </c>
    </row>
    <row r="246" ht="24" hidden="1" spans="1:10">
      <c r="A246" s="328">
        <f>SUBTOTAL(3,$B$7:B246)</f>
        <v>14</v>
      </c>
      <c r="B246" s="329" t="s">
        <v>1489</v>
      </c>
      <c r="C246" s="329" t="s">
        <v>1490</v>
      </c>
      <c r="D246" s="330" t="s">
        <v>3023</v>
      </c>
      <c r="E246" s="331">
        <f>'表三 甲'!E647</f>
        <v>0</v>
      </c>
      <c r="F246" s="335" t="s">
        <v>3028</v>
      </c>
      <c r="G246" s="329">
        <v>2.78</v>
      </c>
      <c r="H246" s="334">
        <v>153</v>
      </c>
      <c r="I246" s="336">
        <f t="shared" si="6"/>
        <v>0</v>
      </c>
      <c r="J246" s="334">
        <f t="shared" si="8"/>
        <v>0</v>
      </c>
    </row>
    <row r="247" ht="24" hidden="1" spans="1:10">
      <c r="A247" s="328">
        <f>SUBTOTAL(3,$B$7:B247)</f>
        <v>14</v>
      </c>
      <c r="B247" s="329" t="s">
        <v>1491</v>
      </c>
      <c r="C247" s="329" t="s">
        <v>1492</v>
      </c>
      <c r="D247" s="330" t="s">
        <v>3023</v>
      </c>
      <c r="E247" s="331">
        <f>'表三 甲'!E648</f>
        <v>0</v>
      </c>
      <c r="F247" s="335" t="s">
        <v>3027</v>
      </c>
      <c r="G247" s="329">
        <v>2.81</v>
      </c>
      <c r="H247" s="334">
        <v>455</v>
      </c>
      <c r="I247" s="336">
        <f t="shared" si="6"/>
        <v>0</v>
      </c>
      <c r="J247" s="334">
        <f t="shared" si="8"/>
        <v>0</v>
      </c>
    </row>
    <row r="248" ht="24" hidden="1" spans="1:10">
      <c r="A248" s="328">
        <f>SUBTOTAL(3,$B$7:B248)</f>
        <v>14</v>
      </c>
      <c r="B248" s="329" t="s">
        <v>1491</v>
      </c>
      <c r="C248" s="329" t="s">
        <v>1492</v>
      </c>
      <c r="D248" s="330" t="s">
        <v>3023</v>
      </c>
      <c r="E248" s="331">
        <f>'表三 甲'!E648</f>
        <v>0</v>
      </c>
      <c r="F248" s="332" t="s">
        <v>3028</v>
      </c>
      <c r="G248" s="329">
        <v>2.81</v>
      </c>
      <c r="H248" s="333">
        <v>153</v>
      </c>
      <c r="I248" s="336">
        <f t="shared" si="6"/>
        <v>0</v>
      </c>
      <c r="J248" s="336">
        <f t="shared" si="8"/>
        <v>0</v>
      </c>
    </row>
    <row r="249" ht="24" hidden="1" spans="1:10">
      <c r="A249" s="328">
        <f>SUBTOTAL(3,$B$7:B249)</f>
        <v>14</v>
      </c>
      <c r="B249" s="329" t="s">
        <v>1491</v>
      </c>
      <c r="C249" s="329" t="s">
        <v>1492</v>
      </c>
      <c r="D249" s="330" t="s">
        <v>3023</v>
      </c>
      <c r="E249" s="331">
        <f>'表三 甲'!E648</f>
        <v>0</v>
      </c>
      <c r="F249" s="332" t="s">
        <v>3033</v>
      </c>
      <c r="G249" s="329">
        <v>2.81</v>
      </c>
      <c r="H249" s="333">
        <v>116</v>
      </c>
      <c r="I249" s="336">
        <f t="shared" si="6"/>
        <v>0</v>
      </c>
      <c r="J249" s="336">
        <f t="shared" si="8"/>
        <v>0</v>
      </c>
    </row>
    <row r="250" ht="24" hidden="1" spans="1:10">
      <c r="A250" s="328">
        <f>SUBTOTAL(3,$B$7:B250)</f>
        <v>14</v>
      </c>
      <c r="B250" s="329" t="s">
        <v>1491</v>
      </c>
      <c r="C250" s="329" t="s">
        <v>1492</v>
      </c>
      <c r="D250" s="330" t="s">
        <v>3023</v>
      </c>
      <c r="E250" s="331">
        <f>'表三 甲'!E648</f>
        <v>0</v>
      </c>
      <c r="F250" s="332" t="s">
        <v>3032</v>
      </c>
      <c r="G250" s="329">
        <v>2.81</v>
      </c>
      <c r="H250" s="333">
        <v>117</v>
      </c>
      <c r="I250" s="336">
        <f t="shared" si="6"/>
        <v>0</v>
      </c>
      <c r="J250" s="336">
        <f t="shared" si="8"/>
        <v>0</v>
      </c>
    </row>
    <row r="251" ht="24" hidden="1" spans="1:10">
      <c r="A251" s="328">
        <f>SUBTOTAL(3,$B$7:B251)</f>
        <v>14</v>
      </c>
      <c r="B251" s="329" t="s">
        <v>1493</v>
      </c>
      <c r="C251" s="329" t="s">
        <v>1494</v>
      </c>
      <c r="D251" s="330" t="s">
        <v>3023</v>
      </c>
      <c r="E251" s="331">
        <f>'表三 甲'!E649</f>
        <v>0</v>
      </c>
      <c r="F251" s="332" t="s">
        <v>3027</v>
      </c>
      <c r="G251" s="329">
        <v>2.84</v>
      </c>
      <c r="H251" s="333">
        <v>455</v>
      </c>
      <c r="I251" s="336">
        <f t="shared" si="6"/>
        <v>0</v>
      </c>
      <c r="J251" s="336">
        <f t="shared" si="8"/>
        <v>0</v>
      </c>
    </row>
    <row r="252" ht="24" hidden="1" spans="1:10">
      <c r="A252" s="328">
        <f>SUBTOTAL(3,$B$7:B252)</f>
        <v>14</v>
      </c>
      <c r="B252" s="329" t="s">
        <v>1493</v>
      </c>
      <c r="C252" s="329" t="s">
        <v>1494</v>
      </c>
      <c r="D252" s="330" t="s">
        <v>3023</v>
      </c>
      <c r="E252" s="331">
        <f>'表三 甲'!E649</f>
        <v>0</v>
      </c>
      <c r="F252" s="332" t="s">
        <v>3028</v>
      </c>
      <c r="G252" s="329">
        <v>2.84</v>
      </c>
      <c r="H252" s="333">
        <v>153</v>
      </c>
      <c r="I252" s="336">
        <f t="shared" si="6"/>
        <v>0</v>
      </c>
      <c r="J252" s="336">
        <f t="shared" si="8"/>
        <v>0</v>
      </c>
    </row>
    <row r="253" ht="24" hidden="1" spans="1:10">
      <c r="A253" s="328">
        <f>SUBTOTAL(3,$B$7:B253)</f>
        <v>14</v>
      </c>
      <c r="B253" s="329" t="s">
        <v>1493</v>
      </c>
      <c r="C253" s="329" t="s">
        <v>1494</v>
      </c>
      <c r="D253" s="330" t="s">
        <v>3023</v>
      </c>
      <c r="E253" s="331">
        <f>'表三 甲'!E649</f>
        <v>0</v>
      </c>
      <c r="F253" s="332" t="s">
        <v>3033</v>
      </c>
      <c r="G253" s="329">
        <v>2.84</v>
      </c>
      <c r="H253" s="333">
        <v>116</v>
      </c>
      <c r="I253" s="336">
        <f t="shared" si="6"/>
        <v>0</v>
      </c>
      <c r="J253" s="336">
        <f t="shared" si="8"/>
        <v>0</v>
      </c>
    </row>
    <row r="254" ht="24" hidden="1" spans="1:10">
      <c r="A254" s="328">
        <f>SUBTOTAL(3,$B$7:B254)</f>
        <v>14</v>
      </c>
      <c r="B254" s="329" t="s">
        <v>1493</v>
      </c>
      <c r="C254" s="329" t="s">
        <v>1494</v>
      </c>
      <c r="D254" s="330" t="s">
        <v>3023</v>
      </c>
      <c r="E254" s="331">
        <f>'表三 甲'!E649</f>
        <v>0</v>
      </c>
      <c r="F254" s="332" t="s">
        <v>3032</v>
      </c>
      <c r="G254" s="329">
        <v>2.84</v>
      </c>
      <c r="H254" s="333">
        <v>117</v>
      </c>
      <c r="I254" s="336">
        <f t="shared" si="6"/>
        <v>0</v>
      </c>
      <c r="J254" s="336">
        <f t="shared" si="8"/>
        <v>0</v>
      </c>
    </row>
    <row r="255" ht="24" hidden="1" spans="1:10">
      <c r="A255" s="328">
        <f>SUBTOTAL(3,$B$7:B255)</f>
        <v>14</v>
      </c>
      <c r="B255" s="329" t="s">
        <v>1495</v>
      </c>
      <c r="C255" s="329" t="s">
        <v>1496</v>
      </c>
      <c r="D255" s="330" t="s">
        <v>3023</v>
      </c>
      <c r="E255" s="331">
        <f>'表三 甲'!E650</f>
        <v>0</v>
      </c>
      <c r="F255" s="332" t="s">
        <v>3027</v>
      </c>
      <c r="G255" s="329">
        <v>2.88</v>
      </c>
      <c r="H255" s="333">
        <v>455</v>
      </c>
      <c r="I255" s="336">
        <f t="shared" si="6"/>
        <v>0</v>
      </c>
      <c r="J255" s="336">
        <f t="shared" si="8"/>
        <v>0</v>
      </c>
    </row>
    <row r="256" ht="24" hidden="1" spans="1:10">
      <c r="A256" s="328">
        <f>SUBTOTAL(3,$B$7:B256)</f>
        <v>14</v>
      </c>
      <c r="B256" s="329" t="s">
        <v>1495</v>
      </c>
      <c r="C256" s="329" t="s">
        <v>1496</v>
      </c>
      <c r="D256" s="330" t="s">
        <v>3023</v>
      </c>
      <c r="E256" s="331">
        <f>'表三 甲'!E650</f>
        <v>0</v>
      </c>
      <c r="F256" s="332" t="s">
        <v>3033</v>
      </c>
      <c r="G256" s="329">
        <v>2.88</v>
      </c>
      <c r="H256" s="333">
        <v>116</v>
      </c>
      <c r="I256" s="336">
        <f t="shared" si="6"/>
        <v>0</v>
      </c>
      <c r="J256" s="336">
        <f t="shared" si="8"/>
        <v>0</v>
      </c>
    </row>
    <row r="257" ht="24" hidden="1" spans="1:10">
      <c r="A257" s="328">
        <f>SUBTOTAL(3,$B$7:B257)</f>
        <v>14</v>
      </c>
      <c r="B257" s="329" t="s">
        <v>1495</v>
      </c>
      <c r="C257" s="329" t="s">
        <v>1496</v>
      </c>
      <c r="D257" s="330" t="s">
        <v>3023</v>
      </c>
      <c r="E257" s="331">
        <f>'表三 甲'!E650</f>
        <v>0</v>
      </c>
      <c r="F257" s="332" t="s">
        <v>3028</v>
      </c>
      <c r="G257" s="329">
        <v>2.88</v>
      </c>
      <c r="H257" s="333">
        <v>153</v>
      </c>
      <c r="I257" s="336">
        <f t="shared" si="6"/>
        <v>0</v>
      </c>
      <c r="J257" s="336">
        <f t="shared" si="8"/>
        <v>0</v>
      </c>
    </row>
    <row r="258" ht="24" hidden="1" spans="1:10">
      <c r="A258" s="328">
        <f>SUBTOTAL(3,$B$7:B258)</f>
        <v>14</v>
      </c>
      <c r="B258" s="329" t="s">
        <v>1495</v>
      </c>
      <c r="C258" s="329" t="s">
        <v>1496</v>
      </c>
      <c r="D258" s="330" t="s">
        <v>3023</v>
      </c>
      <c r="E258" s="331">
        <f>'表三 甲'!E650</f>
        <v>0</v>
      </c>
      <c r="F258" s="332" t="s">
        <v>3032</v>
      </c>
      <c r="G258" s="329">
        <v>2.88</v>
      </c>
      <c r="H258" s="333">
        <v>117</v>
      </c>
      <c r="I258" s="336">
        <f t="shared" si="6"/>
        <v>0</v>
      </c>
      <c r="J258" s="336">
        <f t="shared" si="8"/>
        <v>0</v>
      </c>
    </row>
    <row r="259" hidden="1" spans="1:10">
      <c r="A259" s="328">
        <f>SUBTOTAL(3,$B$7:B259)</f>
        <v>14</v>
      </c>
      <c r="B259" s="329" t="s">
        <v>1497</v>
      </c>
      <c r="C259" s="329" t="s">
        <v>1498</v>
      </c>
      <c r="D259" s="330" t="s">
        <v>3023</v>
      </c>
      <c r="E259" s="331">
        <f>'表三 甲'!E651</f>
        <v>0</v>
      </c>
      <c r="F259" s="332" t="s">
        <v>3033</v>
      </c>
      <c r="G259" s="329">
        <v>0.3</v>
      </c>
      <c r="H259" s="333">
        <v>116</v>
      </c>
      <c r="I259" s="336">
        <f t="shared" si="6"/>
        <v>0</v>
      </c>
      <c r="J259" s="336">
        <f t="shared" ref="J259:J413" si="9">H259*I259</f>
        <v>0</v>
      </c>
    </row>
    <row r="260" hidden="1" spans="1:10">
      <c r="A260" s="328">
        <f>SUBTOTAL(3,$B$7:B260)</f>
        <v>14</v>
      </c>
      <c r="B260" s="329" t="s">
        <v>1497</v>
      </c>
      <c r="C260" s="329" t="s">
        <v>1498</v>
      </c>
      <c r="D260" s="330" t="s">
        <v>3023</v>
      </c>
      <c r="E260" s="331">
        <f>'表三 甲'!E651</f>
        <v>0</v>
      </c>
      <c r="F260" s="332" t="s">
        <v>3028</v>
      </c>
      <c r="G260" s="329">
        <v>0.3</v>
      </c>
      <c r="H260" s="333">
        <v>153</v>
      </c>
      <c r="I260" s="336">
        <f t="shared" si="6"/>
        <v>0</v>
      </c>
      <c r="J260" s="336">
        <f t="shared" si="9"/>
        <v>0</v>
      </c>
    </row>
    <row r="261" hidden="1" spans="1:10">
      <c r="A261" s="328">
        <f>SUBTOTAL(3,$B$7:B261)</f>
        <v>14</v>
      </c>
      <c r="B261" s="329" t="s">
        <v>1497</v>
      </c>
      <c r="C261" s="329" t="s">
        <v>1498</v>
      </c>
      <c r="D261" s="330" t="s">
        <v>3023</v>
      </c>
      <c r="E261" s="331">
        <f>'表三 甲'!E651</f>
        <v>0</v>
      </c>
      <c r="F261" s="332" t="s">
        <v>3027</v>
      </c>
      <c r="G261" s="329">
        <v>0.3</v>
      </c>
      <c r="H261" s="333">
        <v>455</v>
      </c>
      <c r="I261" s="336">
        <f t="shared" si="6"/>
        <v>0</v>
      </c>
      <c r="J261" s="336">
        <f t="shared" si="9"/>
        <v>0</v>
      </c>
    </row>
    <row r="262" hidden="1" spans="1:10">
      <c r="A262" s="328">
        <f>SUBTOTAL(3,$B$7:B262)</f>
        <v>14</v>
      </c>
      <c r="B262" s="329" t="s">
        <v>1497</v>
      </c>
      <c r="C262" s="329" t="s">
        <v>1498</v>
      </c>
      <c r="D262" s="330" t="s">
        <v>3023</v>
      </c>
      <c r="E262" s="331">
        <f>'表三 甲'!E651</f>
        <v>0</v>
      </c>
      <c r="F262" s="332" t="s">
        <v>3032</v>
      </c>
      <c r="G262" s="329">
        <v>0.3</v>
      </c>
      <c r="H262" s="333">
        <v>117</v>
      </c>
      <c r="I262" s="336">
        <f t="shared" si="6"/>
        <v>0</v>
      </c>
      <c r="J262" s="336">
        <f t="shared" si="9"/>
        <v>0</v>
      </c>
    </row>
    <row r="263" hidden="1" spans="1:10">
      <c r="A263" s="328">
        <f>SUBTOTAL(3,$B$7:B263)</f>
        <v>14</v>
      </c>
      <c r="B263" s="329" t="s">
        <v>1499</v>
      </c>
      <c r="C263" s="329" t="s">
        <v>1500</v>
      </c>
      <c r="D263" s="330" t="s">
        <v>3023</v>
      </c>
      <c r="E263" s="331">
        <f>'表三 甲'!E652</f>
        <v>0</v>
      </c>
      <c r="F263" s="332" t="s">
        <v>3027</v>
      </c>
      <c r="G263" s="329">
        <v>0.42</v>
      </c>
      <c r="H263" s="333">
        <v>455</v>
      </c>
      <c r="I263" s="336">
        <f t="shared" si="6"/>
        <v>0</v>
      </c>
      <c r="J263" s="336">
        <f t="shared" si="9"/>
        <v>0</v>
      </c>
    </row>
    <row r="264" hidden="1" spans="1:10">
      <c r="A264" s="328">
        <f>SUBTOTAL(3,$B$7:B264)</f>
        <v>14</v>
      </c>
      <c r="B264" s="329" t="s">
        <v>1499</v>
      </c>
      <c r="C264" s="329" t="s">
        <v>1500</v>
      </c>
      <c r="D264" s="330" t="s">
        <v>3023</v>
      </c>
      <c r="E264" s="331">
        <f>'表三 甲'!E652</f>
        <v>0</v>
      </c>
      <c r="F264" s="332" t="s">
        <v>3032</v>
      </c>
      <c r="G264" s="329">
        <v>0.42</v>
      </c>
      <c r="H264" s="333">
        <v>117</v>
      </c>
      <c r="I264" s="336">
        <f t="shared" ref="I264:I327" si="10">E264*G264</f>
        <v>0</v>
      </c>
      <c r="J264" s="336">
        <f t="shared" si="9"/>
        <v>0</v>
      </c>
    </row>
    <row r="265" hidden="1" spans="1:10">
      <c r="A265" s="328">
        <f>SUBTOTAL(3,$B$7:B265)</f>
        <v>14</v>
      </c>
      <c r="B265" s="329" t="s">
        <v>1499</v>
      </c>
      <c r="C265" s="329" t="s">
        <v>1500</v>
      </c>
      <c r="D265" s="330" t="s">
        <v>3023</v>
      </c>
      <c r="E265" s="331">
        <f>'表三 甲'!E652</f>
        <v>0</v>
      </c>
      <c r="F265" s="332" t="s">
        <v>3028</v>
      </c>
      <c r="G265" s="329">
        <v>0.42</v>
      </c>
      <c r="H265" s="333">
        <v>153</v>
      </c>
      <c r="I265" s="336">
        <f t="shared" si="10"/>
        <v>0</v>
      </c>
      <c r="J265" s="336">
        <f t="shared" si="9"/>
        <v>0</v>
      </c>
    </row>
    <row r="266" hidden="1" spans="1:10">
      <c r="A266" s="328">
        <f>SUBTOTAL(3,$B$7:B266)</f>
        <v>14</v>
      </c>
      <c r="B266" s="329" t="s">
        <v>1499</v>
      </c>
      <c r="C266" s="329" t="s">
        <v>1500</v>
      </c>
      <c r="D266" s="330" t="s">
        <v>3023</v>
      </c>
      <c r="E266" s="331">
        <f>'表三 甲'!E652</f>
        <v>0</v>
      </c>
      <c r="F266" s="332" t="s">
        <v>3033</v>
      </c>
      <c r="G266" s="329">
        <v>0.42</v>
      </c>
      <c r="H266" s="333">
        <v>116</v>
      </c>
      <c r="I266" s="336">
        <f t="shared" si="10"/>
        <v>0</v>
      </c>
      <c r="J266" s="336">
        <f t="shared" si="9"/>
        <v>0</v>
      </c>
    </row>
    <row r="267" hidden="1" spans="1:10">
      <c r="A267" s="328">
        <f>SUBTOTAL(3,$B$7:B267)</f>
        <v>14</v>
      </c>
      <c r="B267" s="329" t="s">
        <v>1501</v>
      </c>
      <c r="C267" s="329" t="s">
        <v>1502</v>
      </c>
      <c r="D267" s="330" t="s">
        <v>3023</v>
      </c>
      <c r="E267" s="331">
        <f>'表三 甲'!E653</f>
        <v>0</v>
      </c>
      <c r="F267" s="332" t="s">
        <v>3027</v>
      </c>
      <c r="G267" s="329">
        <v>0.57</v>
      </c>
      <c r="H267" s="333">
        <v>455</v>
      </c>
      <c r="I267" s="336">
        <f t="shared" si="10"/>
        <v>0</v>
      </c>
      <c r="J267" s="336">
        <f t="shared" si="9"/>
        <v>0</v>
      </c>
    </row>
    <row r="268" hidden="1" spans="1:10">
      <c r="A268" s="328">
        <f>SUBTOTAL(3,$B$7:B268)</f>
        <v>14</v>
      </c>
      <c r="B268" s="329" t="s">
        <v>1501</v>
      </c>
      <c r="C268" s="329" t="s">
        <v>1502</v>
      </c>
      <c r="D268" s="330" t="s">
        <v>3023</v>
      </c>
      <c r="E268" s="331">
        <f>'表三 甲'!E653</f>
        <v>0</v>
      </c>
      <c r="F268" s="332" t="s">
        <v>3028</v>
      </c>
      <c r="G268" s="329">
        <v>0.57</v>
      </c>
      <c r="H268" s="333">
        <v>153</v>
      </c>
      <c r="I268" s="336">
        <f t="shared" si="10"/>
        <v>0</v>
      </c>
      <c r="J268" s="336">
        <f t="shared" si="9"/>
        <v>0</v>
      </c>
    </row>
    <row r="269" hidden="1" spans="1:10">
      <c r="A269" s="328">
        <f>SUBTOTAL(3,$B$7:B269)</f>
        <v>14</v>
      </c>
      <c r="B269" s="329" t="s">
        <v>1501</v>
      </c>
      <c r="C269" s="329" t="s">
        <v>1502</v>
      </c>
      <c r="D269" s="330" t="s">
        <v>3023</v>
      </c>
      <c r="E269" s="331">
        <f>'表三 甲'!E653</f>
        <v>0</v>
      </c>
      <c r="F269" s="332" t="s">
        <v>3033</v>
      </c>
      <c r="G269" s="329">
        <v>0.57</v>
      </c>
      <c r="H269" s="333">
        <v>116</v>
      </c>
      <c r="I269" s="336">
        <f t="shared" si="10"/>
        <v>0</v>
      </c>
      <c r="J269" s="336">
        <f t="shared" si="9"/>
        <v>0</v>
      </c>
    </row>
    <row r="270" hidden="1" spans="1:10">
      <c r="A270" s="328">
        <f>SUBTOTAL(3,$B$7:B270)</f>
        <v>14</v>
      </c>
      <c r="B270" s="329" t="s">
        <v>1501</v>
      </c>
      <c r="C270" s="329" t="s">
        <v>1502</v>
      </c>
      <c r="D270" s="330" t="s">
        <v>3023</v>
      </c>
      <c r="E270" s="331">
        <f>'表三 甲'!E653</f>
        <v>0</v>
      </c>
      <c r="F270" s="332" t="s">
        <v>3032</v>
      </c>
      <c r="G270" s="329">
        <v>0.57</v>
      </c>
      <c r="H270" s="333">
        <v>117</v>
      </c>
      <c r="I270" s="336">
        <f t="shared" si="10"/>
        <v>0</v>
      </c>
      <c r="J270" s="336">
        <f t="shared" si="9"/>
        <v>0</v>
      </c>
    </row>
    <row r="271" hidden="1" spans="1:10">
      <c r="A271" s="328">
        <f>SUBTOTAL(3,$B$7:B271)</f>
        <v>14</v>
      </c>
      <c r="B271" s="329" t="s">
        <v>1503</v>
      </c>
      <c r="C271" s="329" t="s">
        <v>1504</v>
      </c>
      <c r="D271" s="330" t="s">
        <v>3023</v>
      </c>
      <c r="E271" s="331">
        <f>'表三 甲'!E654</f>
        <v>0</v>
      </c>
      <c r="F271" s="332" t="s">
        <v>3027</v>
      </c>
      <c r="G271" s="329">
        <v>0.72</v>
      </c>
      <c r="H271" s="333">
        <v>455</v>
      </c>
      <c r="I271" s="336">
        <f t="shared" si="10"/>
        <v>0</v>
      </c>
      <c r="J271" s="336">
        <f t="shared" si="9"/>
        <v>0</v>
      </c>
    </row>
    <row r="272" hidden="1" spans="1:10">
      <c r="A272" s="328">
        <f>SUBTOTAL(3,$B$7:B272)</f>
        <v>14</v>
      </c>
      <c r="B272" s="329" t="s">
        <v>1503</v>
      </c>
      <c r="C272" s="329" t="s">
        <v>1504</v>
      </c>
      <c r="D272" s="330" t="s">
        <v>3023</v>
      </c>
      <c r="E272" s="331">
        <f>'表三 甲'!E654</f>
        <v>0</v>
      </c>
      <c r="F272" s="332" t="s">
        <v>3033</v>
      </c>
      <c r="G272" s="329">
        <v>0.72</v>
      </c>
      <c r="H272" s="333">
        <v>116</v>
      </c>
      <c r="I272" s="336">
        <f t="shared" si="10"/>
        <v>0</v>
      </c>
      <c r="J272" s="336">
        <f t="shared" si="9"/>
        <v>0</v>
      </c>
    </row>
    <row r="273" hidden="1" spans="1:10">
      <c r="A273" s="328">
        <f>SUBTOTAL(3,$B$7:B273)</f>
        <v>14</v>
      </c>
      <c r="B273" s="329" t="s">
        <v>1503</v>
      </c>
      <c r="C273" s="329" t="s">
        <v>1504</v>
      </c>
      <c r="D273" s="330" t="s">
        <v>3023</v>
      </c>
      <c r="E273" s="331">
        <f>'表三 甲'!E654</f>
        <v>0</v>
      </c>
      <c r="F273" s="332" t="s">
        <v>3032</v>
      </c>
      <c r="G273" s="329">
        <v>0.72</v>
      </c>
      <c r="H273" s="333">
        <v>117</v>
      </c>
      <c r="I273" s="336">
        <f t="shared" si="10"/>
        <v>0</v>
      </c>
      <c r="J273" s="336">
        <f t="shared" si="9"/>
        <v>0</v>
      </c>
    </row>
    <row r="274" hidden="1" spans="1:10">
      <c r="A274" s="328">
        <f>SUBTOTAL(3,$B$7:B274)</f>
        <v>14</v>
      </c>
      <c r="B274" s="329" t="s">
        <v>1503</v>
      </c>
      <c r="C274" s="329" t="s">
        <v>1504</v>
      </c>
      <c r="D274" s="330" t="s">
        <v>3023</v>
      </c>
      <c r="E274" s="331">
        <f>'表三 甲'!E654</f>
        <v>0</v>
      </c>
      <c r="F274" s="332" t="s">
        <v>3028</v>
      </c>
      <c r="G274" s="329">
        <v>0.72</v>
      </c>
      <c r="H274" s="333">
        <v>153</v>
      </c>
      <c r="I274" s="336">
        <f t="shared" si="10"/>
        <v>0</v>
      </c>
      <c r="J274" s="336">
        <f t="shared" si="9"/>
        <v>0</v>
      </c>
    </row>
    <row r="275" hidden="1" spans="1:10">
      <c r="A275" s="328">
        <f>SUBTOTAL(3,$B$7:B275)</f>
        <v>14</v>
      </c>
      <c r="B275" s="329" t="s">
        <v>1505</v>
      </c>
      <c r="C275" s="329" t="s">
        <v>1506</v>
      </c>
      <c r="D275" s="330" t="s">
        <v>3023</v>
      </c>
      <c r="E275" s="331">
        <f>'表三 甲'!E655</f>
        <v>0</v>
      </c>
      <c r="F275" s="332" t="s">
        <v>3032</v>
      </c>
      <c r="G275" s="329">
        <v>0.84</v>
      </c>
      <c r="H275" s="333">
        <v>117</v>
      </c>
      <c r="I275" s="336">
        <f t="shared" si="10"/>
        <v>0</v>
      </c>
      <c r="J275" s="336">
        <f t="shared" si="9"/>
        <v>0</v>
      </c>
    </row>
    <row r="276" hidden="1" spans="1:10">
      <c r="A276" s="328">
        <f>SUBTOTAL(3,$B$7:B276)</f>
        <v>14</v>
      </c>
      <c r="B276" s="329" t="s">
        <v>1505</v>
      </c>
      <c r="C276" s="329" t="s">
        <v>1506</v>
      </c>
      <c r="D276" s="330" t="s">
        <v>3023</v>
      </c>
      <c r="E276" s="331">
        <f>'表三 甲'!E655</f>
        <v>0</v>
      </c>
      <c r="F276" s="332" t="s">
        <v>3027</v>
      </c>
      <c r="G276" s="329">
        <v>0.84</v>
      </c>
      <c r="H276" s="333">
        <v>455</v>
      </c>
      <c r="I276" s="336">
        <f t="shared" si="10"/>
        <v>0</v>
      </c>
      <c r="J276" s="336">
        <f t="shared" si="9"/>
        <v>0</v>
      </c>
    </row>
    <row r="277" hidden="1" spans="1:10">
      <c r="A277" s="328">
        <f>SUBTOTAL(3,$B$7:B277)</f>
        <v>14</v>
      </c>
      <c r="B277" s="329" t="s">
        <v>1505</v>
      </c>
      <c r="C277" s="329" t="s">
        <v>1506</v>
      </c>
      <c r="D277" s="330" t="s">
        <v>3023</v>
      </c>
      <c r="E277" s="331">
        <f>'表三 甲'!E655</f>
        <v>0</v>
      </c>
      <c r="F277" s="332" t="s">
        <v>3033</v>
      </c>
      <c r="G277" s="329">
        <v>0.84</v>
      </c>
      <c r="H277" s="333">
        <v>116</v>
      </c>
      <c r="I277" s="336">
        <f t="shared" si="10"/>
        <v>0</v>
      </c>
      <c r="J277" s="336">
        <f t="shared" si="9"/>
        <v>0</v>
      </c>
    </row>
    <row r="278" hidden="1" spans="1:10">
      <c r="A278" s="328">
        <f>SUBTOTAL(3,$B$7:B278)</f>
        <v>14</v>
      </c>
      <c r="B278" s="329" t="s">
        <v>1505</v>
      </c>
      <c r="C278" s="329" t="s">
        <v>1506</v>
      </c>
      <c r="D278" s="330" t="s">
        <v>3023</v>
      </c>
      <c r="E278" s="331">
        <f>'表三 甲'!E655</f>
        <v>0</v>
      </c>
      <c r="F278" s="332" t="s">
        <v>3028</v>
      </c>
      <c r="G278" s="329">
        <v>0.84</v>
      </c>
      <c r="H278" s="333">
        <v>153</v>
      </c>
      <c r="I278" s="336">
        <f t="shared" si="10"/>
        <v>0</v>
      </c>
      <c r="J278" s="336">
        <f t="shared" si="9"/>
        <v>0</v>
      </c>
    </row>
    <row r="279" hidden="1" spans="1:10">
      <c r="A279" s="328">
        <f>SUBTOTAL(3,$B$7:B279)</f>
        <v>14</v>
      </c>
      <c r="B279" s="329" t="s">
        <v>1507</v>
      </c>
      <c r="C279" s="329" t="s">
        <v>1508</v>
      </c>
      <c r="D279" s="330" t="s">
        <v>3023</v>
      </c>
      <c r="E279" s="331">
        <f>'表三 甲'!E656</f>
        <v>0</v>
      </c>
      <c r="F279" s="332" t="s">
        <v>3027</v>
      </c>
      <c r="G279" s="329">
        <v>0.96</v>
      </c>
      <c r="H279" s="333">
        <v>455</v>
      </c>
      <c r="I279" s="336">
        <f t="shared" si="10"/>
        <v>0</v>
      </c>
      <c r="J279" s="336">
        <f t="shared" si="9"/>
        <v>0</v>
      </c>
    </row>
    <row r="280" hidden="1" spans="1:10">
      <c r="A280" s="328">
        <f>SUBTOTAL(3,$B$7:B280)</f>
        <v>14</v>
      </c>
      <c r="B280" s="329" t="s">
        <v>1507</v>
      </c>
      <c r="C280" s="329" t="s">
        <v>1508</v>
      </c>
      <c r="D280" s="330" t="s">
        <v>3023</v>
      </c>
      <c r="E280" s="331">
        <f>'表三 甲'!E656</f>
        <v>0</v>
      </c>
      <c r="F280" s="332" t="s">
        <v>3033</v>
      </c>
      <c r="G280" s="329">
        <v>0.96</v>
      </c>
      <c r="H280" s="333">
        <v>116</v>
      </c>
      <c r="I280" s="336">
        <f t="shared" si="10"/>
        <v>0</v>
      </c>
      <c r="J280" s="336">
        <f t="shared" si="9"/>
        <v>0</v>
      </c>
    </row>
    <row r="281" hidden="1" spans="1:10">
      <c r="A281" s="328">
        <f>SUBTOTAL(3,$B$7:B281)</f>
        <v>14</v>
      </c>
      <c r="B281" s="329" t="s">
        <v>1507</v>
      </c>
      <c r="C281" s="329" t="s">
        <v>1508</v>
      </c>
      <c r="D281" s="330" t="s">
        <v>3023</v>
      </c>
      <c r="E281" s="331">
        <f>'表三 甲'!E656</f>
        <v>0</v>
      </c>
      <c r="F281" s="332" t="s">
        <v>3028</v>
      </c>
      <c r="G281" s="329">
        <v>0.96</v>
      </c>
      <c r="H281" s="333">
        <v>153</v>
      </c>
      <c r="I281" s="336">
        <f t="shared" si="10"/>
        <v>0</v>
      </c>
      <c r="J281" s="336">
        <f t="shared" si="9"/>
        <v>0</v>
      </c>
    </row>
    <row r="282" hidden="1" spans="1:10">
      <c r="A282" s="328">
        <f>SUBTOTAL(3,$B$7:B282)</f>
        <v>14</v>
      </c>
      <c r="B282" s="329" t="s">
        <v>1507</v>
      </c>
      <c r="C282" s="329" t="s">
        <v>1508</v>
      </c>
      <c r="D282" s="330" t="s">
        <v>3023</v>
      </c>
      <c r="E282" s="331">
        <f>'表三 甲'!E656</f>
        <v>0</v>
      </c>
      <c r="F282" s="332" t="s">
        <v>3032</v>
      </c>
      <c r="G282" s="329">
        <v>0.96</v>
      </c>
      <c r="H282" s="333">
        <v>117</v>
      </c>
      <c r="I282" s="336">
        <f t="shared" si="10"/>
        <v>0</v>
      </c>
      <c r="J282" s="336">
        <f t="shared" si="9"/>
        <v>0</v>
      </c>
    </row>
    <row r="283" hidden="1" spans="1:10">
      <c r="A283" s="328">
        <f>SUBTOTAL(3,$B$7:B283)</f>
        <v>14</v>
      </c>
      <c r="B283" s="329" t="s">
        <v>1509</v>
      </c>
      <c r="C283" s="329" t="s">
        <v>1510</v>
      </c>
      <c r="D283" s="330" t="s">
        <v>3023</v>
      </c>
      <c r="E283" s="331">
        <f>'表三 甲'!E657</f>
        <v>0</v>
      </c>
      <c r="F283" s="332" t="s">
        <v>3027</v>
      </c>
      <c r="G283" s="329">
        <v>1.04</v>
      </c>
      <c r="H283" s="333">
        <v>455</v>
      </c>
      <c r="I283" s="336">
        <f t="shared" si="10"/>
        <v>0</v>
      </c>
      <c r="J283" s="336">
        <f t="shared" si="9"/>
        <v>0</v>
      </c>
    </row>
    <row r="284" hidden="1" spans="1:10">
      <c r="A284" s="328">
        <f>SUBTOTAL(3,$B$7:B284)</f>
        <v>14</v>
      </c>
      <c r="B284" s="329" t="s">
        <v>1509</v>
      </c>
      <c r="C284" s="329" t="s">
        <v>1510</v>
      </c>
      <c r="D284" s="330" t="s">
        <v>3023</v>
      </c>
      <c r="E284" s="331">
        <f>'表三 甲'!E657</f>
        <v>0</v>
      </c>
      <c r="F284" s="332" t="s">
        <v>3032</v>
      </c>
      <c r="G284" s="329">
        <v>1.04</v>
      </c>
      <c r="H284" s="333">
        <v>117</v>
      </c>
      <c r="I284" s="336">
        <f t="shared" si="10"/>
        <v>0</v>
      </c>
      <c r="J284" s="336">
        <f t="shared" si="9"/>
        <v>0</v>
      </c>
    </row>
    <row r="285" hidden="1" spans="1:10">
      <c r="A285" s="328">
        <f>SUBTOTAL(3,$B$7:B285)</f>
        <v>14</v>
      </c>
      <c r="B285" s="329" t="s">
        <v>1509</v>
      </c>
      <c r="C285" s="329" t="s">
        <v>1510</v>
      </c>
      <c r="D285" s="330" t="s">
        <v>3023</v>
      </c>
      <c r="E285" s="331">
        <f>'表三 甲'!E657</f>
        <v>0</v>
      </c>
      <c r="F285" s="332" t="s">
        <v>3033</v>
      </c>
      <c r="G285" s="329">
        <v>1.04</v>
      </c>
      <c r="H285" s="333">
        <v>116</v>
      </c>
      <c r="I285" s="336">
        <f t="shared" si="10"/>
        <v>0</v>
      </c>
      <c r="J285" s="336">
        <f t="shared" si="9"/>
        <v>0</v>
      </c>
    </row>
    <row r="286" hidden="1" spans="1:10">
      <c r="A286" s="328">
        <f>SUBTOTAL(3,$B$7:B286)</f>
        <v>14</v>
      </c>
      <c r="B286" s="329" t="s">
        <v>1509</v>
      </c>
      <c r="C286" s="329" t="s">
        <v>1510</v>
      </c>
      <c r="D286" s="330" t="s">
        <v>3023</v>
      </c>
      <c r="E286" s="331">
        <f>'表三 甲'!E657</f>
        <v>0</v>
      </c>
      <c r="F286" s="332" t="s">
        <v>3028</v>
      </c>
      <c r="G286" s="329">
        <v>1.04</v>
      </c>
      <c r="H286" s="333">
        <v>153</v>
      </c>
      <c r="I286" s="336">
        <f t="shared" si="10"/>
        <v>0</v>
      </c>
      <c r="J286" s="336">
        <f t="shared" si="9"/>
        <v>0</v>
      </c>
    </row>
    <row r="287" hidden="1" spans="1:10">
      <c r="A287" s="328">
        <f>SUBTOTAL(3,$B$7:B287)</f>
        <v>14</v>
      </c>
      <c r="B287" s="329" t="s">
        <v>1511</v>
      </c>
      <c r="C287" s="329" t="s">
        <v>1512</v>
      </c>
      <c r="D287" s="330" t="s">
        <v>3023</v>
      </c>
      <c r="E287" s="331">
        <f>'表三 甲'!E658</f>
        <v>0</v>
      </c>
      <c r="F287" s="332" t="s">
        <v>3027</v>
      </c>
      <c r="G287" s="329">
        <v>1.14</v>
      </c>
      <c r="H287" s="333">
        <v>455</v>
      </c>
      <c r="I287" s="336">
        <f t="shared" si="10"/>
        <v>0</v>
      </c>
      <c r="J287" s="336">
        <f t="shared" si="9"/>
        <v>0</v>
      </c>
    </row>
    <row r="288" hidden="1" spans="1:10">
      <c r="A288" s="328">
        <f>SUBTOTAL(3,$B$7:B288)</f>
        <v>14</v>
      </c>
      <c r="B288" s="329" t="s">
        <v>1511</v>
      </c>
      <c r="C288" s="329" t="s">
        <v>1512</v>
      </c>
      <c r="D288" s="330" t="s">
        <v>3023</v>
      </c>
      <c r="E288" s="331">
        <f>'表三 甲'!E658</f>
        <v>0</v>
      </c>
      <c r="F288" s="332" t="s">
        <v>3028</v>
      </c>
      <c r="G288" s="329">
        <v>1.14</v>
      </c>
      <c r="H288" s="333">
        <v>153</v>
      </c>
      <c r="I288" s="336">
        <f t="shared" si="10"/>
        <v>0</v>
      </c>
      <c r="J288" s="336">
        <f t="shared" si="9"/>
        <v>0</v>
      </c>
    </row>
    <row r="289" hidden="1" spans="1:10">
      <c r="A289" s="328">
        <f>SUBTOTAL(3,$B$7:B289)</f>
        <v>14</v>
      </c>
      <c r="B289" s="329" t="s">
        <v>1511</v>
      </c>
      <c r="C289" s="329" t="s">
        <v>1512</v>
      </c>
      <c r="D289" s="330" t="s">
        <v>3023</v>
      </c>
      <c r="E289" s="331">
        <f>'表三 甲'!E658</f>
        <v>0</v>
      </c>
      <c r="F289" s="332" t="s">
        <v>3033</v>
      </c>
      <c r="G289" s="329">
        <v>1.14</v>
      </c>
      <c r="H289" s="333">
        <v>116</v>
      </c>
      <c r="I289" s="336">
        <f t="shared" si="10"/>
        <v>0</v>
      </c>
      <c r="J289" s="336">
        <f t="shared" si="9"/>
        <v>0</v>
      </c>
    </row>
    <row r="290" hidden="1" spans="1:10">
      <c r="A290" s="328">
        <f>SUBTOTAL(3,$B$7:B290)</f>
        <v>14</v>
      </c>
      <c r="B290" s="329" t="s">
        <v>1511</v>
      </c>
      <c r="C290" s="329" t="s">
        <v>1512</v>
      </c>
      <c r="D290" s="330" t="s">
        <v>3023</v>
      </c>
      <c r="E290" s="331">
        <f>'表三 甲'!E658</f>
        <v>0</v>
      </c>
      <c r="F290" s="332" t="s">
        <v>3032</v>
      </c>
      <c r="G290" s="329">
        <v>1.14</v>
      </c>
      <c r="H290" s="333">
        <v>117</v>
      </c>
      <c r="I290" s="336">
        <f t="shared" si="10"/>
        <v>0</v>
      </c>
      <c r="J290" s="336">
        <f t="shared" si="9"/>
        <v>0</v>
      </c>
    </row>
    <row r="291" ht="24" hidden="1" spans="1:10">
      <c r="A291" s="328">
        <f>SUBTOTAL(3,$B$7:B291)</f>
        <v>14</v>
      </c>
      <c r="B291" s="329" t="s">
        <v>1513</v>
      </c>
      <c r="C291" s="329" t="s">
        <v>1514</v>
      </c>
      <c r="D291" s="330" t="s">
        <v>3023</v>
      </c>
      <c r="E291" s="331">
        <f>'表三 甲'!E659</f>
        <v>0</v>
      </c>
      <c r="F291" s="332" t="s">
        <v>3028</v>
      </c>
      <c r="G291" s="329">
        <v>1.2</v>
      </c>
      <c r="H291" s="333">
        <v>153</v>
      </c>
      <c r="I291" s="336">
        <f t="shared" si="10"/>
        <v>0</v>
      </c>
      <c r="J291" s="336">
        <f t="shared" si="9"/>
        <v>0</v>
      </c>
    </row>
    <row r="292" ht="24" hidden="1" spans="1:10">
      <c r="A292" s="328">
        <f>SUBTOTAL(3,$B$7:B292)</f>
        <v>14</v>
      </c>
      <c r="B292" s="329" t="s">
        <v>1513</v>
      </c>
      <c r="C292" s="329" t="s">
        <v>1514</v>
      </c>
      <c r="D292" s="330" t="s">
        <v>3023</v>
      </c>
      <c r="E292" s="331">
        <f>'表三 甲'!E659</f>
        <v>0</v>
      </c>
      <c r="F292" s="332" t="s">
        <v>3033</v>
      </c>
      <c r="G292" s="329">
        <v>1.2</v>
      </c>
      <c r="H292" s="333">
        <v>116</v>
      </c>
      <c r="I292" s="336">
        <f t="shared" si="10"/>
        <v>0</v>
      </c>
      <c r="J292" s="336">
        <f t="shared" si="9"/>
        <v>0</v>
      </c>
    </row>
    <row r="293" ht="24" hidden="1" spans="1:10">
      <c r="A293" s="328">
        <f>SUBTOTAL(3,$B$7:B293)</f>
        <v>14</v>
      </c>
      <c r="B293" s="329" t="s">
        <v>1513</v>
      </c>
      <c r="C293" s="329" t="s">
        <v>1514</v>
      </c>
      <c r="D293" s="330" t="s">
        <v>3023</v>
      </c>
      <c r="E293" s="331">
        <f>'表三 甲'!E659</f>
        <v>0</v>
      </c>
      <c r="F293" s="332" t="s">
        <v>3027</v>
      </c>
      <c r="G293" s="329">
        <v>1.2</v>
      </c>
      <c r="H293" s="333">
        <v>455</v>
      </c>
      <c r="I293" s="336">
        <f t="shared" si="10"/>
        <v>0</v>
      </c>
      <c r="J293" s="336">
        <f t="shared" si="9"/>
        <v>0</v>
      </c>
    </row>
    <row r="294" ht="24" hidden="1" spans="1:10">
      <c r="A294" s="328">
        <f>SUBTOTAL(3,$B$7:B294)</f>
        <v>14</v>
      </c>
      <c r="B294" s="329" t="s">
        <v>1513</v>
      </c>
      <c r="C294" s="329" t="s">
        <v>1514</v>
      </c>
      <c r="D294" s="330" t="s">
        <v>3023</v>
      </c>
      <c r="E294" s="331">
        <f>'表三 甲'!E659</f>
        <v>0</v>
      </c>
      <c r="F294" s="332" t="s">
        <v>3032</v>
      </c>
      <c r="G294" s="329">
        <v>1.2</v>
      </c>
      <c r="H294" s="333">
        <v>117</v>
      </c>
      <c r="I294" s="336">
        <f t="shared" si="10"/>
        <v>0</v>
      </c>
      <c r="J294" s="336">
        <f t="shared" si="9"/>
        <v>0</v>
      </c>
    </row>
    <row r="295" ht="24" hidden="1" spans="1:10">
      <c r="A295" s="328">
        <f>SUBTOTAL(3,$B$7:B295)</f>
        <v>14</v>
      </c>
      <c r="B295" s="329" t="s">
        <v>1515</v>
      </c>
      <c r="C295" s="329" t="s">
        <v>1516</v>
      </c>
      <c r="D295" s="330" t="s">
        <v>3023</v>
      </c>
      <c r="E295" s="331">
        <f>'表三 甲'!E660</f>
        <v>0</v>
      </c>
      <c r="F295" s="332" t="s">
        <v>3033</v>
      </c>
      <c r="G295" s="329">
        <v>1.26</v>
      </c>
      <c r="H295" s="333">
        <v>116</v>
      </c>
      <c r="I295" s="336">
        <f t="shared" si="10"/>
        <v>0</v>
      </c>
      <c r="J295" s="336">
        <f t="shared" si="9"/>
        <v>0</v>
      </c>
    </row>
    <row r="296" ht="24" hidden="1" spans="1:10">
      <c r="A296" s="328">
        <f>SUBTOTAL(3,$B$7:B296)</f>
        <v>14</v>
      </c>
      <c r="B296" s="329" t="s">
        <v>1515</v>
      </c>
      <c r="C296" s="329" t="s">
        <v>1516</v>
      </c>
      <c r="D296" s="330" t="s">
        <v>3023</v>
      </c>
      <c r="E296" s="331">
        <f>'表三 甲'!E660</f>
        <v>0</v>
      </c>
      <c r="F296" s="332" t="s">
        <v>3028</v>
      </c>
      <c r="G296" s="329">
        <v>1.26</v>
      </c>
      <c r="H296" s="333">
        <v>153</v>
      </c>
      <c r="I296" s="336">
        <f t="shared" si="10"/>
        <v>0</v>
      </c>
      <c r="J296" s="336">
        <f t="shared" si="9"/>
        <v>0</v>
      </c>
    </row>
    <row r="297" ht="24" hidden="1" spans="1:10">
      <c r="A297" s="328">
        <f>SUBTOTAL(3,$B$7:B297)</f>
        <v>14</v>
      </c>
      <c r="B297" s="329" t="s">
        <v>1515</v>
      </c>
      <c r="C297" s="329" t="s">
        <v>1516</v>
      </c>
      <c r="D297" s="330" t="s">
        <v>3023</v>
      </c>
      <c r="E297" s="331">
        <f>'表三 甲'!E660</f>
        <v>0</v>
      </c>
      <c r="F297" s="332" t="s">
        <v>3032</v>
      </c>
      <c r="G297" s="329">
        <v>1.26</v>
      </c>
      <c r="H297" s="333">
        <v>117</v>
      </c>
      <c r="I297" s="336">
        <f t="shared" si="10"/>
        <v>0</v>
      </c>
      <c r="J297" s="336">
        <f t="shared" si="9"/>
        <v>0</v>
      </c>
    </row>
    <row r="298" ht="24" hidden="1" spans="1:10">
      <c r="A298" s="328">
        <f>SUBTOTAL(3,$B$7:B298)</f>
        <v>14</v>
      </c>
      <c r="B298" s="329" t="s">
        <v>1515</v>
      </c>
      <c r="C298" s="329" t="s">
        <v>1516</v>
      </c>
      <c r="D298" s="330" t="s">
        <v>3023</v>
      </c>
      <c r="E298" s="331">
        <f>'表三 甲'!E660</f>
        <v>0</v>
      </c>
      <c r="F298" s="332" t="s">
        <v>3027</v>
      </c>
      <c r="G298" s="329">
        <v>1.26</v>
      </c>
      <c r="H298" s="333">
        <v>455</v>
      </c>
      <c r="I298" s="336">
        <f t="shared" si="10"/>
        <v>0</v>
      </c>
      <c r="J298" s="336">
        <f t="shared" si="9"/>
        <v>0</v>
      </c>
    </row>
    <row r="299" ht="24" hidden="1" spans="1:10">
      <c r="A299" s="328">
        <f>SUBTOTAL(3,$B$7:B299)</f>
        <v>14</v>
      </c>
      <c r="B299" s="329" t="s">
        <v>1517</v>
      </c>
      <c r="C299" s="329" t="s">
        <v>1518</v>
      </c>
      <c r="D299" s="330" t="s">
        <v>3023</v>
      </c>
      <c r="E299" s="331">
        <f>'表三 甲'!E661</f>
        <v>0</v>
      </c>
      <c r="F299" s="332" t="s">
        <v>3028</v>
      </c>
      <c r="G299" s="329">
        <v>1.32</v>
      </c>
      <c r="H299" s="333">
        <v>153</v>
      </c>
      <c r="I299" s="336">
        <f t="shared" si="10"/>
        <v>0</v>
      </c>
      <c r="J299" s="336">
        <f t="shared" si="9"/>
        <v>0</v>
      </c>
    </row>
    <row r="300" ht="24" hidden="1" spans="1:10">
      <c r="A300" s="328">
        <f>SUBTOTAL(3,$B$7:B300)</f>
        <v>14</v>
      </c>
      <c r="B300" s="329" t="s">
        <v>1517</v>
      </c>
      <c r="C300" s="329" t="s">
        <v>1518</v>
      </c>
      <c r="D300" s="330" t="s">
        <v>3023</v>
      </c>
      <c r="E300" s="331">
        <f>'表三 甲'!E661</f>
        <v>0</v>
      </c>
      <c r="F300" s="332" t="s">
        <v>3027</v>
      </c>
      <c r="G300" s="329">
        <v>1.32</v>
      </c>
      <c r="H300" s="333">
        <v>455</v>
      </c>
      <c r="I300" s="336">
        <f t="shared" si="10"/>
        <v>0</v>
      </c>
      <c r="J300" s="336">
        <f t="shared" si="9"/>
        <v>0</v>
      </c>
    </row>
    <row r="301" ht="24" hidden="1" spans="1:10">
      <c r="A301" s="328">
        <f>SUBTOTAL(3,$B$7:B301)</f>
        <v>14</v>
      </c>
      <c r="B301" s="329" t="s">
        <v>1517</v>
      </c>
      <c r="C301" s="329" t="s">
        <v>1518</v>
      </c>
      <c r="D301" s="330" t="s">
        <v>3023</v>
      </c>
      <c r="E301" s="331">
        <f>'表三 甲'!E661</f>
        <v>0</v>
      </c>
      <c r="F301" s="332" t="s">
        <v>3032</v>
      </c>
      <c r="G301" s="329">
        <v>1.32</v>
      </c>
      <c r="H301" s="333">
        <v>117</v>
      </c>
      <c r="I301" s="336">
        <f t="shared" si="10"/>
        <v>0</v>
      </c>
      <c r="J301" s="336">
        <f t="shared" si="9"/>
        <v>0</v>
      </c>
    </row>
    <row r="302" ht="24" hidden="1" spans="1:10">
      <c r="A302" s="328">
        <f>SUBTOTAL(3,$B$7:B302)</f>
        <v>14</v>
      </c>
      <c r="B302" s="329" t="s">
        <v>1517</v>
      </c>
      <c r="C302" s="329" t="s">
        <v>1518</v>
      </c>
      <c r="D302" s="330" t="s">
        <v>3023</v>
      </c>
      <c r="E302" s="331">
        <f>'表三 甲'!E661</f>
        <v>0</v>
      </c>
      <c r="F302" s="332" t="s">
        <v>3033</v>
      </c>
      <c r="G302" s="329">
        <v>1.32</v>
      </c>
      <c r="H302" s="333">
        <v>116</v>
      </c>
      <c r="I302" s="336">
        <f t="shared" si="10"/>
        <v>0</v>
      </c>
      <c r="J302" s="336">
        <f t="shared" si="9"/>
        <v>0</v>
      </c>
    </row>
    <row r="303" ht="24" hidden="1" spans="1:10">
      <c r="A303" s="328">
        <f>SUBTOTAL(3,$B$7:B303)</f>
        <v>14</v>
      </c>
      <c r="B303" s="329" t="s">
        <v>1519</v>
      </c>
      <c r="C303" s="329" t="s">
        <v>1520</v>
      </c>
      <c r="D303" s="330" t="s">
        <v>3023</v>
      </c>
      <c r="E303" s="331">
        <f>'表三 甲'!E662</f>
        <v>0</v>
      </c>
      <c r="F303" s="332" t="s">
        <v>3033</v>
      </c>
      <c r="G303" s="329">
        <v>1.38</v>
      </c>
      <c r="H303" s="333">
        <v>116</v>
      </c>
      <c r="I303" s="336">
        <f t="shared" si="10"/>
        <v>0</v>
      </c>
      <c r="J303" s="336">
        <f t="shared" si="9"/>
        <v>0</v>
      </c>
    </row>
    <row r="304" ht="24" hidden="1" spans="1:10">
      <c r="A304" s="328">
        <f>SUBTOTAL(3,$B$7:B304)</f>
        <v>14</v>
      </c>
      <c r="B304" s="329" t="s">
        <v>1519</v>
      </c>
      <c r="C304" s="329" t="s">
        <v>1520</v>
      </c>
      <c r="D304" s="330" t="s">
        <v>3023</v>
      </c>
      <c r="E304" s="331">
        <f>'表三 甲'!E662</f>
        <v>0</v>
      </c>
      <c r="F304" s="332" t="s">
        <v>3032</v>
      </c>
      <c r="G304" s="329">
        <v>1.38</v>
      </c>
      <c r="H304" s="333">
        <v>117</v>
      </c>
      <c r="I304" s="336">
        <f t="shared" si="10"/>
        <v>0</v>
      </c>
      <c r="J304" s="336">
        <f t="shared" si="9"/>
        <v>0</v>
      </c>
    </row>
    <row r="305" ht="24" hidden="1" spans="1:10">
      <c r="A305" s="328">
        <f>SUBTOTAL(3,$B$7:B305)</f>
        <v>14</v>
      </c>
      <c r="B305" s="329" t="s">
        <v>1519</v>
      </c>
      <c r="C305" s="329" t="s">
        <v>1520</v>
      </c>
      <c r="D305" s="330" t="s">
        <v>3023</v>
      </c>
      <c r="E305" s="331">
        <f>'表三 甲'!E662</f>
        <v>0</v>
      </c>
      <c r="F305" s="332" t="s">
        <v>3027</v>
      </c>
      <c r="G305" s="329">
        <v>1.38</v>
      </c>
      <c r="H305" s="333">
        <v>455</v>
      </c>
      <c r="I305" s="336">
        <f t="shared" si="10"/>
        <v>0</v>
      </c>
      <c r="J305" s="336">
        <f t="shared" si="9"/>
        <v>0</v>
      </c>
    </row>
    <row r="306" ht="24" hidden="1" spans="1:10">
      <c r="A306" s="328">
        <f>SUBTOTAL(3,$B$7:B306)</f>
        <v>14</v>
      </c>
      <c r="B306" s="329" t="s">
        <v>1519</v>
      </c>
      <c r="C306" s="329" t="s">
        <v>1520</v>
      </c>
      <c r="D306" s="330" t="s">
        <v>3023</v>
      </c>
      <c r="E306" s="331">
        <f>'表三 甲'!E662</f>
        <v>0</v>
      </c>
      <c r="F306" s="332" t="s">
        <v>3028</v>
      </c>
      <c r="G306" s="329">
        <v>1.38</v>
      </c>
      <c r="H306" s="333">
        <v>153</v>
      </c>
      <c r="I306" s="336">
        <f t="shared" si="10"/>
        <v>0</v>
      </c>
      <c r="J306" s="336">
        <f t="shared" si="9"/>
        <v>0</v>
      </c>
    </row>
    <row r="307" ht="24" hidden="1" spans="1:10">
      <c r="A307" s="328">
        <f>SUBTOTAL(3,$B$7:B307)</f>
        <v>14</v>
      </c>
      <c r="B307" s="329" t="s">
        <v>1521</v>
      </c>
      <c r="C307" s="329" t="s">
        <v>1522</v>
      </c>
      <c r="D307" s="330" t="s">
        <v>3023</v>
      </c>
      <c r="E307" s="331">
        <f>'表三 甲'!E663</f>
        <v>0</v>
      </c>
      <c r="F307" s="332" t="s">
        <v>3032</v>
      </c>
      <c r="G307" s="329">
        <v>1.44</v>
      </c>
      <c r="H307" s="333">
        <v>117</v>
      </c>
      <c r="I307" s="336">
        <f t="shared" si="10"/>
        <v>0</v>
      </c>
      <c r="J307" s="336">
        <f t="shared" si="9"/>
        <v>0</v>
      </c>
    </row>
    <row r="308" ht="24" hidden="1" spans="1:10">
      <c r="A308" s="328">
        <f>SUBTOTAL(3,$B$7:B308)</f>
        <v>14</v>
      </c>
      <c r="B308" s="329" t="s">
        <v>1521</v>
      </c>
      <c r="C308" s="329" t="s">
        <v>1522</v>
      </c>
      <c r="D308" s="330" t="s">
        <v>3023</v>
      </c>
      <c r="E308" s="331">
        <f>'表三 甲'!E663</f>
        <v>0</v>
      </c>
      <c r="F308" s="332" t="s">
        <v>3027</v>
      </c>
      <c r="G308" s="329">
        <v>1.44</v>
      </c>
      <c r="H308" s="333">
        <v>455</v>
      </c>
      <c r="I308" s="336">
        <f t="shared" si="10"/>
        <v>0</v>
      </c>
      <c r="J308" s="336">
        <f t="shared" si="9"/>
        <v>0</v>
      </c>
    </row>
    <row r="309" ht="24" hidden="1" spans="1:10">
      <c r="A309" s="328">
        <f>SUBTOTAL(3,$B$7:B309)</f>
        <v>14</v>
      </c>
      <c r="B309" s="329" t="s">
        <v>1521</v>
      </c>
      <c r="C309" s="329" t="s">
        <v>1522</v>
      </c>
      <c r="D309" s="330" t="s">
        <v>3023</v>
      </c>
      <c r="E309" s="331">
        <f>'表三 甲'!E663</f>
        <v>0</v>
      </c>
      <c r="F309" s="332" t="s">
        <v>3028</v>
      </c>
      <c r="G309" s="329">
        <v>1.44</v>
      </c>
      <c r="H309" s="333">
        <v>153</v>
      </c>
      <c r="I309" s="336">
        <f t="shared" si="10"/>
        <v>0</v>
      </c>
      <c r="J309" s="336">
        <f t="shared" si="9"/>
        <v>0</v>
      </c>
    </row>
    <row r="310" ht="24" hidden="1" spans="1:10">
      <c r="A310" s="328">
        <f>SUBTOTAL(3,$B$7:B310)</f>
        <v>14</v>
      </c>
      <c r="B310" s="329" t="s">
        <v>1521</v>
      </c>
      <c r="C310" s="329" t="s">
        <v>1522</v>
      </c>
      <c r="D310" s="330" t="s">
        <v>3023</v>
      </c>
      <c r="E310" s="331">
        <f>'表三 甲'!E663</f>
        <v>0</v>
      </c>
      <c r="F310" s="332" t="s">
        <v>3033</v>
      </c>
      <c r="G310" s="329">
        <v>1.44</v>
      </c>
      <c r="H310" s="333">
        <v>116</v>
      </c>
      <c r="I310" s="336">
        <f t="shared" si="10"/>
        <v>0</v>
      </c>
      <c r="J310" s="336">
        <f t="shared" si="9"/>
        <v>0</v>
      </c>
    </row>
    <row r="311" ht="24" hidden="1" spans="1:10">
      <c r="A311" s="328">
        <f>SUBTOTAL(3,$B$7:B311)</f>
        <v>14</v>
      </c>
      <c r="B311" s="329" t="s">
        <v>1523</v>
      </c>
      <c r="C311" s="329" t="s">
        <v>1524</v>
      </c>
      <c r="D311" s="330" t="s">
        <v>3023</v>
      </c>
      <c r="E311" s="331">
        <f>'表三 甲'!E664</f>
        <v>0</v>
      </c>
      <c r="F311" s="332" t="s">
        <v>3028</v>
      </c>
      <c r="G311" s="329">
        <v>1.5</v>
      </c>
      <c r="H311" s="333">
        <v>153</v>
      </c>
      <c r="I311" s="336">
        <f t="shared" si="10"/>
        <v>0</v>
      </c>
      <c r="J311" s="336">
        <f t="shared" si="9"/>
        <v>0</v>
      </c>
    </row>
    <row r="312" ht="24" hidden="1" spans="1:10">
      <c r="A312" s="328">
        <f>SUBTOTAL(3,$B$7:B312)</f>
        <v>14</v>
      </c>
      <c r="B312" s="329" t="s">
        <v>1523</v>
      </c>
      <c r="C312" s="329" t="s">
        <v>1524</v>
      </c>
      <c r="D312" s="330" t="s">
        <v>3023</v>
      </c>
      <c r="E312" s="331">
        <f>'表三 甲'!E664</f>
        <v>0</v>
      </c>
      <c r="F312" s="332" t="s">
        <v>3027</v>
      </c>
      <c r="G312" s="329">
        <v>1.5</v>
      </c>
      <c r="H312" s="333">
        <v>455</v>
      </c>
      <c r="I312" s="336">
        <f t="shared" si="10"/>
        <v>0</v>
      </c>
      <c r="J312" s="336">
        <f t="shared" si="9"/>
        <v>0</v>
      </c>
    </row>
    <row r="313" ht="24" hidden="1" spans="1:10">
      <c r="A313" s="328">
        <f>SUBTOTAL(3,$B$7:B313)</f>
        <v>14</v>
      </c>
      <c r="B313" s="329" t="s">
        <v>1523</v>
      </c>
      <c r="C313" s="329" t="s">
        <v>1524</v>
      </c>
      <c r="D313" s="330" t="s">
        <v>3023</v>
      </c>
      <c r="E313" s="331">
        <f>'表三 甲'!E664</f>
        <v>0</v>
      </c>
      <c r="F313" s="332" t="s">
        <v>3033</v>
      </c>
      <c r="G313" s="329">
        <v>1.5</v>
      </c>
      <c r="H313" s="333">
        <v>116</v>
      </c>
      <c r="I313" s="336">
        <f t="shared" si="10"/>
        <v>0</v>
      </c>
      <c r="J313" s="336">
        <f t="shared" si="9"/>
        <v>0</v>
      </c>
    </row>
    <row r="314" ht="24" hidden="1" spans="1:10">
      <c r="A314" s="328">
        <f>SUBTOTAL(3,$B$7:B314)</f>
        <v>14</v>
      </c>
      <c r="B314" s="329" t="s">
        <v>1523</v>
      </c>
      <c r="C314" s="329" t="s">
        <v>1524</v>
      </c>
      <c r="D314" s="330" t="s">
        <v>3023</v>
      </c>
      <c r="E314" s="331">
        <f>'表三 甲'!E664</f>
        <v>0</v>
      </c>
      <c r="F314" s="332" t="s">
        <v>3032</v>
      </c>
      <c r="G314" s="329">
        <v>1.5</v>
      </c>
      <c r="H314" s="333">
        <v>117</v>
      </c>
      <c r="I314" s="336">
        <f t="shared" si="10"/>
        <v>0</v>
      </c>
      <c r="J314" s="336">
        <f t="shared" si="9"/>
        <v>0</v>
      </c>
    </row>
    <row r="315" ht="24" hidden="1" spans="1:10">
      <c r="A315" s="328">
        <f>SUBTOTAL(3,$B$7:B315)</f>
        <v>14</v>
      </c>
      <c r="B315" s="329" t="s">
        <v>1525</v>
      </c>
      <c r="C315" s="329" t="s">
        <v>1526</v>
      </c>
      <c r="D315" s="330" t="s">
        <v>3023</v>
      </c>
      <c r="E315" s="331">
        <f>'表三 甲'!E665</f>
        <v>0</v>
      </c>
      <c r="F315" s="332" t="s">
        <v>3027</v>
      </c>
      <c r="G315" s="329">
        <v>1.59</v>
      </c>
      <c r="H315" s="333">
        <v>455</v>
      </c>
      <c r="I315" s="336">
        <f t="shared" si="10"/>
        <v>0</v>
      </c>
      <c r="J315" s="336">
        <f t="shared" si="9"/>
        <v>0</v>
      </c>
    </row>
    <row r="316" ht="24" hidden="1" spans="1:10">
      <c r="A316" s="328">
        <f>SUBTOTAL(3,$B$7:B316)</f>
        <v>14</v>
      </c>
      <c r="B316" s="329" t="s">
        <v>1525</v>
      </c>
      <c r="C316" s="329" t="s">
        <v>1526</v>
      </c>
      <c r="D316" s="330" t="s">
        <v>3023</v>
      </c>
      <c r="E316" s="331">
        <f>'表三 甲'!E665</f>
        <v>0</v>
      </c>
      <c r="F316" s="332" t="s">
        <v>3028</v>
      </c>
      <c r="G316" s="329">
        <v>1.59</v>
      </c>
      <c r="H316" s="333">
        <v>153</v>
      </c>
      <c r="I316" s="336">
        <f t="shared" si="10"/>
        <v>0</v>
      </c>
      <c r="J316" s="336">
        <f t="shared" si="9"/>
        <v>0</v>
      </c>
    </row>
    <row r="317" ht="24" hidden="1" spans="1:10">
      <c r="A317" s="328">
        <f>SUBTOTAL(3,$B$7:B317)</f>
        <v>14</v>
      </c>
      <c r="B317" s="329" t="s">
        <v>1525</v>
      </c>
      <c r="C317" s="329" t="s">
        <v>1526</v>
      </c>
      <c r="D317" s="330" t="s">
        <v>3023</v>
      </c>
      <c r="E317" s="331">
        <f>'表三 甲'!E665</f>
        <v>0</v>
      </c>
      <c r="F317" s="332" t="s">
        <v>3032</v>
      </c>
      <c r="G317" s="329">
        <v>1.59</v>
      </c>
      <c r="H317" s="333">
        <v>117</v>
      </c>
      <c r="I317" s="336">
        <f t="shared" si="10"/>
        <v>0</v>
      </c>
      <c r="J317" s="336">
        <f t="shared" si="9"/>
        <v>0</v>
      </c>
    </row>
    <row r="318" ht="24" hidden="1" spans="1:10">
      <c r="A318" s="328">
        <f>SUBTOTAL(3,$B$7:B318)</f>
        <v>14</v>
      </c>
      <c r="B318" s="329" t="s">
        <v>1525</v>
      </c>
      <c r="C318" s="329" t="s">
        <v>1526</v>
      </c>
      <c r="D318" s="330" t="s">
        <v>3023</v>
      </c>
      <c r="E318" s="331">
        <f>'表三 甲'!E665</f>
        <v>0</v>
      </c>
      <c r="F318" s="332" t="s">
        <v>3033</v>
      </c>
      <c r="G318" s="329">
        <v>1.59</v>
      </c>
      <c r="H318" s="333">
        <v>116</v>
      </c>
      <c r="I318" s="336">
        <f t="shared" si="10"/>
        <v>0</v>
      </c>
      <c r="J318" s="336">
        <f t="shared" si="9"/>
        <v>0</v>
      </c>
    </row>
    <row r="319" ht="24" hidden="1" spans="1:10">
      <c r="A319" s="328">
        <f>SUBTOTAL(3,$B$7:B319)</f>
        <v>14</v>
      </c>
      <c r="B319" s="329" t="s">
        <v>1527</v>
      </c>
      <c r="C319" s="329" t="s">
        <v>1528</v>
      </c>
      <c r="D319" s="330" t="s">
        <v>3023</v>
      </c>
      <c r="E319" s="331">
        <f>'表三 甲'!E666</f>
        <v>0</v>
      </c>
      <c r="F319" s="332" t="s">
        <v>3032</v>
      </c>
      <c r="G319" s="329">
        <v>1.65</v>
      </c>
      <c r="H319" s="333">
        <v>117</v>
      </c>
      <c r="I319" s="336">
        <f t="shared" si="10"/>
        <v>0</v>
      </c>
      <c r="J319" s="336">
        <f t="shared" si="9"/>
        <v>0</v>
      </c>
    </row>
    <row r="320" ht="24" hidden="1" spans="1:10">
      <c r="A320" s="328">
        <f>SUBTOTAL(3,$B$7:B320)</f>
        <v>14</v>
      </c>
      <c r="B320" s="329" t="s">
        <v>1527</v>
      </c>
      <c r="C320" s="329" t="s">
        <v>1528</v>
      </c>
      <c r="D320" s="330" t="s">
        <v>3023</v>
      </c>
      <c r="E320" s="331">
        <f>'表三 甲'!E666</f>
        <v>0</v>
      </c>
      <c r="F320" s="332" t="s">
        <v>3033</v>
      </c>
      <c r="G320" s="329">
        <v>1.65</v>
      </c>
      <c r="H320" s="333">
        <v>116</v>
      </c>
      <c r="I320" s="336">
        <f t="shared" si="10"/>
        <v>0</v>
      </c>
      <c r="J320" s="336">
        <f t="shared" si="9"/>
        <v>0</v>
      </c>
    </row>
    <row r="321" ht="24" hidden="1" spans="1:10">
      <c r="A321" s="328">
        <f>SUBTOTAL(3,$B$7:B321)</f>
        <v>14</v>
      </c>
      <c r="B321" s="329" t="s">
        <v>1527</v>
      </c>
      <c r="C321" s="329" t="s">
        <v>1528</v>
      </c>
      <c r="D321" s="330" t="s">
        <v>3023</v>
      </c>
      <c r="E321" s="331">
        <f>'表三 甲'!E666</f>
        <v>0</v>
      </c>
      <c r="F321" s="332" t="s">
        <v>3027</v>
      </c>
      <c r="G321" s="329">
        <v>1.65</v>
      </c>
      <c r="H321" s="333">
        <v>455</v>
      </c>
      <c r="I321" s="336">
        <f t="shared" si="10"/>
        <v>0</v>
      </c>
      <c r="J321" s="336">
        <f t="shared" si="9"/>
        <v>0</v>
      </c>
    </row>
    <row r="322" ht="24" hidden="1" spans="1:10">
      <c r="A322" s="328">
        <f>SUBTOTAL(3,$B$7:B322)</f>
        <v>14</v>
      </c>
      <c r="B322" s="329" t="s">
        <v>1527</v>
      </c>
      <c r="C322" s="329" t="s">
        <v>1528</v>
      </c>
      <c r="D322" s="330" t="s">
        <v>3023</v>
      </c>
      <c r="E322" s="331">
        <f>'表三 甲'!E666</f>
        <v>0</v>
      </c>
      <c r="F322" s="332" t="s">
        <v>3028</v>
      </c>
      <c r="G322" s="329">
        <v>1.65</v>
      </c>
      <c r="H322" s="333">
        <v>153</v>
      </c>
      <c r="I322" s="336">
        <f t="shared" si="10"/>
        <v>0</v>
      </c>
      <c r="J322" s="336">
        <f t="shared" si="9"/>
        <v>0</v>
      </c>
    </row>
    <row r="323" ht="24" hidden="1" spans="1:10">
      <c r="A323" s="328">
        <f>SUBTOTAL(3,$B$7:B323)</f>
        <v>14</v>
      </c>
      <c r="B323" s="329" t="s">
        <v>1529</v>
      </c>
      <c r="C323" s="329" t="s">
        <v>1530</v>
      </c>
      <c r="D323" s="330" t="s">
        <v>3023</v>
      </c>
      <c r="E323" s="331">
        <f>'表三 甲'!E667</f>
        <v>0</v>
      </c>
      <c r="F323" s="332" t="s">
        <v>3027</v>
      </c>
      <c r="G323" s="329">
        <v>1.74</v>
      </c>
      <c r="H323" s="333">
        <v>455</v>
      </c>
      <c r="I323" s="336">
        <f t="shared" si="10"/>
        <v>0</v>
      </c>
      <c r="J323" s="336">
        <f t="shared" si="9"/>
        <v>0</v>
      </c>
    </row>
    <row r="324" ht="24" hidden="1" spans="1:10">
      <c r="A324" s="328">
        <f>SUBTOTAL(3,$B$7:B324)</f>
        <v>14</v>
      </c>
      <c r="B324" s="329" t="s">
        <v>1529</v>
      </c>
      <c r="C324" s="329" t="s">
        <v>1530</v>
      </c>
      <c r="D324" s="330" t="s">
        <v>3023</v>
      </c>
      <c r="E324" s="331">
        <f>'表三 甲'!E667</f>
        <v>0</v>
      </c>
      <c r="F324" s="332" t="s">
        <v>3033</v>
      </c>
      <c r="G324" s="329">
        <v>1.74</v>
      </c>
      <c r="H324" s="333">
        <v>116</v>
      </c>
      <c r="I324" s="336">
        <f t="shared" si="10"/>
        <v>0</v>
      </c>
      <c r="J324" s="336">
        <f t="shared" si="9"/>
        <v>0</v>
      </c>
    </row>
    <row r="325" ht="24" hidden="1" spans="1:10">
      <c r="A325" s="328">
        <f>SUBTOTAL(3,$B$7:B325)</f>
        <v>14</v>
      </c>
      <c r="B325" s="329" t="s">
        <v>1529</v>
      </c>
      <c r="C325" s="329" t="s">
        <v>1530</v>
      </c>
      <c r="D325" s="330" t="s">
        <v>3023</v>
      </c>
      <c r="E325" s="331">
        <f>'表三 甲'!E667</f>
        <v>0</v>
      </c>
      <c r="F325" s="332" t="s">
        <v>3032</v>
      </c>
      <c r="G325" s="329">
        <v>1.74</v>
      </c>
      <c r="H325" s="333">
        <v>117</v>
      </c>
      <c r="I325" s="336">
        <f t="shared" si="10"/>
        <v>0</v>
      </c>
      <c r="J325" s="336">
        <f t="shared" si="9"/>
        <v>0</v>
      </c>
    </row>
    <row r="326" ht="24" hidden="1" spans="1:10">
      <c r="A326" s="328">
        <f>SUBTOTAL(3,$B$7:B326)</f>
        <v>14</v>
      </c>
      <c r="B326" s="329" t="s">
        <v>1529</v>
      </c>
      <c r="C326" s="329" t="s">
        <v>1530</v>
      </c>
      <c r="D326" s="330" t="s">
        <v>3023</v>
      </c>
      <c r="E326" s="331">
        <f>'表三 甲'!E667</f>
        <v>0</v>
      </c>
      <c r="F326" s="332" t="s">
        <v>3028</v>
      </c>
      <c r="G326" s="329">
        <v>1.74</v>
      </c>
      <c r="H326" s="333">
        <v>153</v>
      </c>
      <c r="I326" s="336">
        <f t="shared" si="10"/>
        <v>0</v>
      </c>
      <c r="J326" s="336">
        <f t="shared" si="9"/>
        <v>0</v>
      </c>
    </row>
    <row r="327" ht="24" hidden="1" spans="1:10">
      <c r="A327" s="328">
        <f>SUBTOTAL(3,$B$7:B327)</f>
        <v>14</v>
      </c>
      <c r="B327" s="329" t="s">
        <v>1531</v>
      </c>
      <c r="C327" s="329" t="s">
        <v>1532</v>
      </c>
      <c r="D327" s="330" t="s">
        <v>3023</v>
      </c>
      <c r="E327" s="331">
        <f>'表三 甲'!E668</f>
        <v>0</v>
      </c>
      <c r="F327" s="332" t="s">
        <v>3028</v>
      </c>
      <c r="G327" s="329">
        <v>1.86</v>
      </c>
      <c r="H327" s="333">
        <v>153</v>
      </c>
      <c r="I327" s="336">
        <f t="shared" si="10"/>
        <v>0</v>
      </c>
      <c r="J327" s="336">
        <f t="shared" si="9"/>
        <v>0</v>
      </c>
    </row>
    <row r="328" ht="24" hidden="1" spans="1:10">
      <c r="A328" s="328">
        <f>SUBTOTAL(3,$B$7:B328)</f>
        <v>14</v>
      </c>
      <c r="B328" s="329" t="s">
        <v>1531</v>
      </c>
      <c r="C328" s="329" t="s">
        <v>1532</v>
      </c>
      <c r="D328" s="330" t="s">
        <v>3023</v>
      </c>
      <c r="E328" s="331">
        <f>'表三 甲'!E668</f>
        <v>0</v>
      </c>
      <c r="F328" s="332" t="s">
        <v>3032</v>
      </c>
      <c r="G328" s="329">
        <v>1.86</v>
      </c>
      <c r="H328" s="333">
        <v>117</v>
      </c>
      <c r="I328" s="336">
        <f t="shared" ref="I328:I391" si="11">E328*G328</f>
        <v>0</v>
      </c>
      <c r="J328" s="336">
        <f t="shared" si="9"/>
        <v>0</v>
      </c>
    </row>
    <row r="329" ht="24" hidden="1" spans="1:10">
      <c r="A329" s="328">
        <f>SUBTOTAL(3,$B$7:B329)</f>
        <v>14</v>
      </c>
      <c r="B329" s="329" t="s">
        <v>1531</v>
      </c>
      <c r="C329" s="329" t="s">
        <v>1532</v>
      </c>
      <c r="D329" s="330" t="s">
        <v>3023</v>
      </c>
      <c r="E329" s="331">
        <f>'表三 甲'!E668</f>
        <v>0</v>
      </c>
      <c r="F329" s="332" t="s">
        <v>3033</v>
      </c>
      <c r="G329" s="329">
        <v>1.86</v>
      </c>
      <c r="H329" s="333">
        <v>116</v>
      </c>
      <c r="I329" s="336">
        <f t="shared" si="11"/>
        <v>0</v>
      </c>
      <c r="J329" s="336">
        <f t="shared" si="9"/>
        <v>0</v>
      </c>
    </row>
    <row r="330" ht="24" hidden="1" spans="1:10">
      <c r="A330" s="328">
        <f>SUBTOTAL(3,$B$7:B330)</f>
        <v>14</v>
      </c>
      <c r="B330" s="329" t="s">
        <v>1531</v>
      </c>
      <c r="C330" s="329" t="s">
        <v>1532</v>
      </c>
      <c r="D330" s="330" t="s">
        <v>3023</v>
      </c>
      <c r="E330" s="331">
        <f>'表三 甲'!E668</f>
        <v>0</v>
      </c>
      <c r="F330" s="332" t="s">
        <v>3027</v>
      </c>
      <c r="G330" s="329">
        <v>1.86</v>
      </c>
      <c r="H330" s="333">
        <v>455</v>
      </c>
      <c r="I330" s="336">
        <f t="shared" si="11"/>
        <v>0</v>
      </c>
      <c r="J330" s="336">
        <f t="shared" si="9"/>
        <v>0</v>
      </c>
    </row>
    <row r="331" ht="24" hidden="1" spans="1:10">
      <c r="A331" s="328">
        <f>SUBTOTAL(3,$B$7:B331)</f>
        <v>14</v>
      </c>
      <c r="B331" s="329" t="s">
        <v>1533</v>
      </c>
      <c r="C331" s="329" t="s">
        <v>1534</v>
      </c>
      <c r="D331" s="330" t="s">
        <v>3023</v>
      </c>
      <c r="E331" s="331">
        <f>'表三 甲'!E669</f>
        <v>0</v>
      </c>
      <c r="F331" s="332" t="s">
        <v>3027</v>
      </c>
      <c r="G331" s="329">
        <v>1.95</v>
      </c>
      <c r="H331" s="333">
        <v>455</v>
      </c>
      <c r="I331" s="336">
        <f t="shared" si="11"/>
        <v>0</v>
      </c>
      <c r="J331" s="336">
        <f t="shared" si="9"/>
        <v>0</v>
      </c>
    </row>
    <row r="332" ht="24" hidden="1" spans="1:10">
      <c r="A332" s="328">
        <f>SUBTOTAL(3,$B$7:B332)</f>
        <v>14</v>
      </c>
      <c r="B332" s="329" t="s">
        <v>1533</v>
      </c>
      <c r="C332" s="329" t="s">
        <v>1534</v>
      </c>
      <c r="D332" s="330" t="s">
        <v>3023</v>
      </c>
      <c r="E332" s="331">
        <f>'表三 甲'!E669</f>
        <v>0</v>
      </c>
      <c r="F332" s="332" t="s">
        <v>3032</v>
      </c>
      <c r="G332" s="329">
        <v>1.95</v>
      </c>
      <c r="H332" s="333">
        <v>117</v>
      </c>
      <c r="I332" s="336">
        <f t="shared" si="11"/>
        <v>0</v>
      </c>
      <c r="J332" s="336">
        <f t="shared" si="9"/>
        <v>0</v>
      </c>
    </row>
    <row r="333" ht="24" hidden="1" spans="1:10">
      <c r="A333" s="328">
        <f>SUBTOTAL(3,$B$7:B333)</f>
        <v>14</v>
      </c>
      <c r="B333" s="329" t="s">
        <v>1533</v>
      </c>
      <c r="C333" s="329" t="s">
        <v>1534</v>
      </c>
      <c r="D333" s="330" t="s">
        <v>3023</v>
      </c>
      <c r="E333" s="331">
        <f>'表三 甲'!E669</f>
        <v>0</v>
      </c>
      <c r="F333" s="332" t="s">
        <v>3028</v>
      </c>
      <c r="G333" s="329">
        <v>1.95</v>
      </c>
      <c r="H333" s="333">
        <v>153</v>
      </c>
      <c r="I333" s="336">
        <f t="shared" si="11"/>
        <v>0</v>
      </c>
      <c r="J333" s="336">
        <f t="shared" si="9"/>
        <v>0</v>
      </c>
    </row>
    <row r="334" ht="24" hidden="1" spans="1:10">
      <c r="A334" s="328">
        <f>SUBTOTAL(3,$B$7:B334)</f>
        <v>14</v>
      </c>
      <c r="B334" s="329" t="s">
        <v>1533</v>
      </c>
      <c r="C334" s="329" t="s">
        <v>1534</v>
      </c>
      <c r="D334" s="330" t="s">
        <v>3023</v>
      </c>
      <c r="E334" s="331">
        <f>'表三 甲'!E669</f>
        <v>0</v>
      </c>
      <c r="F334" s="332" t="s">
        <v>3033</v>
      </c>
      <c r="G334" s="329">
        <v>1.95</v>
      </c>
      <c r="H334" s="333">
        <v>116</v>
      </c>
      <c r="I334" s="336">
        <f t="shared" si="11"/>
        <v>0</v>
      </c>
      <c r="J334" s="336">
        <f t="shared" si="9"/>
        <v>0</v>
      </c>
    </row>
    <row r="335" ht="24" hidden="1" spans="1:10">
      <c r="A335" s="328">
        <f>SUBTOTAL(3,$B$7:B335)</f>
        <v>14</v>
      </c>
      <c r="B335" s="329" t="s">
        <v>1535</v>
      </c>
      <c r="C335" s="329" t="s">
        <v>1536</v>
      </c>
      <c r="D335" s="330" t="s">
        <v>3023</v>
      </c>
      <c r="E335" s="331">
        <f>'表三 甲'!E670</f>
        <v>0</v>
      </c>
      <c r="F335" s="332" t="s">
        <v>3028</v>
      </c>
      <c r="G335" s="329">
        <v>2.04</v>
      </c>
      <c r="H335" s="333">
        <v>153</v>
      </c>
      <c r="I335" s="336">
        <f t="shared" si="11"/>
        <v>0</v>
      </c>
      <c r="J335" s="336">
        <f t="shared" si="9"/>
        <v>0</v>
      </c>
    </row>
    <row r="336" ht="24" hidden="1" spans="1:10">
      <c r="A336" s="328">
        <f>SUBTOTAL(3,$B$7:B336)</f>
        <v>14</v>
      </c>
      <c r="B336" s="329" t="s">
        <v>1535</v>
      </c>
      <c r="C336" s="329" t="s">
        <v>1536</v>
      </c>
      <c r="D336" s="330" t="s">
        <v>3023</v>
      </c>
      <c r="E336" s="331">
        <f>'表三 甲'!E670</f>
        <v>0</v>
      </c>
      <c r="F336" s="332" t="s">
        <v>3033</v>
      </c>
      <c r="G336" s="329">
        <v>2.04</v>
      </c>
      <c r="H336" s="333">
        <v>116</v>
      </c>
      <c r="I336" s="336">
        <f t="shared" si="11"/>
        <v>0</v>
      </c>
      <c r="J336" s="336">
        <f t="shared" si="9"/>
        <v>0</v>
      </c>
    </row>
    <row r="337" ht="24" hidden="1" spans="1:10">
      <c r="A337" s="328">
        <f>SUBTOTAL(3,$B$7:B337)</f>
        <v>14</v>
      </c>
      <c r="B337" s="329" t="s">
        <v>1535</v>
      </c>
      <c r="C337" s="329" t="s">
        <v>1536</v>
      </c>
      <c r="D337" s="330" t="s">
        <v>3023</v>
      </c>
      <c r="E337" s="331">
        <f>'表三 甲'!E670</f>
        <v>0</v>
      </c>
      <c r="F337" s="332" t="s">
        <v>3032</v>
      </c>
      <c r="G337" s="329">
        <v>2.04</v>
      </c>
      <c r="H337" s="333">
        <v>117</v>
      </c>
      <c r="I337" s="336">
        <f t="shared" si="11"/>
        <v>0</v>
      </c>
      <c r="J337" s="336">
        <f t="shared" si="9"/>
        <v>0</v>
      </c>
    </row>
    <row r="338" ht="24" hidden="1" spans="1:10">
      <c r="A338" s="328">
        <f>SUBTOTAL(3,$B$7:B338)</f>
        <v>14</v>
      </c>
      <c r="B338" s="329" t="s">
        <v>1535</v>
      </c>
      <c r="C338" s="329" t="s">
        <v>1536</v>
      </c>
      <c r="D338" s="330" t="s">
        <v>3023</v>
      </c>
      <c r="E338" s="331">
        <f>'表三 甲'!E670</f>
        <v>0</v>
      </c>
      <c r="F338" s="332" t="s">
        <v>3027</v>
      </c>
      <c r="G338" s="329">
        <v>2.04</v>
      </c>
      <c r="H338" s="333">
        <v>455</v>
      </c>
      <c r="I338" s="336">
        <f t="shared" si="11"/>
        <v>0</v>
      </c>
      <c r="J338" s="336">
        <f t="shared" si="9"/>
        <v>0</v>
      </c>
    </row>
    <row r="339" ht="24" hidden="1" spans="1:10">
      <c r="A339" s="328">
        <f>SUBTOTAL(3,$B$7:B339)</f>
        <v>14</v>
      </c>
      <c r="B339" s="329" t="s">
        <v>1537</v>
      </c>
      <c r="C339" s="329" t="s">
        <v>1538</v>
      </c>
      <c r="D339" s="330" t="s">
        <v>3023</v>
      </c>
      <c r="E339" s="331">
        <f>'表三 甲'!E671</f>
        <v>0</v>
      </c>
      <c r="F339" s="332" t="s">
        <v>3032</v>
      </c>
      <c r="G339" s="329">
        <v>2.1</v>
      </c>
      <c r="H339" s="333">
        <v>117</v>
      </c>
      <c r="I339" s="336">
        <f t="shared" si="11"/>
        <v>0</v>
      </c>
      <c r="J339" s="336">
        <f t="shared" si="9"/>
        <v>0</v>
      </c>
    </row>
    <row r="340" ht="24" hidden="1" spans="1:10">
      <c r="A340" s="328">
        <f>SUBTOTAL(3,$B$7:B340)</f>
        <v>14</v>
      </c>
      <c r="B340" s="329" t="s">
        <v>1537</v>
      </c>
      <c r="C340" s="329" t="s">
        <v>1538</v>
      </c>
      <c r="D340" s="330" t="s">
        <v>3023</v>
      </c>
      <c r="E340" s="331">
        <f>'表三 甲'!E671</f>
        <v>0</v>
      </c>
      <c r="F340" s="332" t="s">
        <v>3033</v>
      </c>
      <c r="G340" s="329">
        <v>2.1</v>
      </c>
      <c r="H340" s="333">
        <v>116</v>
      </c>
      <c r="I340" s="336">
        <f t="shared" si="11"/>
        <v>0</v>
      </c>
      <c r="J340" s="336">
        <f t="shared" si="9"/>
        <v>0</v>
      </c>
    </row>
    <row r="341" ht="24" hidden="1" spans="1:10">
      <c r="A341" s="328">
        <f>SUBTOTAL(3,$B$7:B341)</f>
        <v>14</v>
      </c>
      <c r="B341" s="329" t="s">
        <v>1537</v>
      </c>
      <c r="C341" s="329" t="s">
        <v>1538</v>
      </c>
      <c r="D341" s="330" t="s">
        <v>3023</v>
      </c>
      <c r="E341" s="331">
        <f>'表三 甲'!E671</f>
        <v>0</v>
      </c>
      <c r="F341" s="332" t="s">
        <v>3027</v>
      </c>
      <c r="G341" s="329">
        <v>2.1</v>
      </c>
      <c r="H341" s="333">
        <v>455</v>
      </c>
      <c r="I341" s="336">
        <f t="shared" si="11"/>
        <v>0</v>
      </c>
      <c r="J341" s="336">
        <f t="shared" si="9"/>
        <v>0</v>
      </c>
    </row>
    <row r="342" ht="24" hidden="1" spans="1:10">
      <c r="A342" s="328">
        <f>SUBTOTAL(3,$B$7:B342)</f>
        <v>14</v>
      </c>
      <c r="B342" s="329" t="s">
        <v>1537</v>
      </c>
      <c r="C342" s="329" t="s">
        <v>1538</v>
      </c>
      <c r="D342" s="330" t="s">
        <v>3023</v>
      </c>
      <c r="E342" s="331">
        <f>'表三 甲'!E671</f>
        <v>0</v>
      </c>
      <c r="F342" s="332" t="s">
        <v>3028</v>
      </c>
      <c r="G342" s="329">
        <v>2.1</v>
      </c>
      <c r="H342" s="333">
        <v>153</v>
      </c>
      <c r="I342" s="336">
        <f t="shared" si="11"/>
        <v>0</v>
      </c>
      <c r="J342" s="336">
        <f t="shared" si="9"/>
        <v>0</v>
      </c>
    </row>
    <row r="343" ht="24" hidden="1" spans="1:10">
      <c r="A343" s="328">
        <f>SUBTOTAL(3,$B$7:B343)</f>
        <v>14</v>
      </c>
      <c r="B343" s="329" t="s">
        <v>1539</v>
      </c>
      <c r="C343" s="329" t="s">
        <v>1540</v>
      </c>
      <c r="D343" s="330" t="s">
        <v>3023</v>
      </c>
      <c r="E343" s="331">
        <f>'表三 甲'!E672</f>
        <v>0</v>
      </c>
      <c r="F343" s="332" t="s">
        <v>3033</v>
      </c>
      <c r="G343" s="329">
        <v>2.16</v>
      </c>
      <c r="H343" s="333">
        <v>116</v>
      </c>
      <c r="I343" s="336">
        <f t="shared" si="11"/>
        <v>0</v>
      </c>
      <c r="J343" s="336">
        <f t="shared" si="9"/>
        <v>0</v>
      </c>
    </row>
    <row r="344" ht="24" hidden="1" spans="1:10">
      <c r="A344" s="328">
        <f>SUBTOTAL(3,$B$7:B344)</f>
        <v>14</v>
      </c>
      <c r="B344" s="329" t="s">
        <v>1539</v>
      </c>
      <c r="C344" s="329" t="s">
        <v>1540</v>
      </c>
      <c r="D344" s="330" t="s">
        <v>3023</v>
      </c>
      <c r="E344" s="331">
        <f>'表三 甲'!E672</f>
        <v>0</v>
      </c>
      <c r="F344" s="332" t="s">
        <v>3032</v>
      </c>
      <c r="G344" s="329">
        <v>2.16</v>
      </c>
      <c r="H344" s="333">
        <v>117</v>
      </c>
      <c r="I344" s="336">
        <f t="shared" si="11"/>
        <v>0</v>
      </c>
      <c r="J344" s="336">
        <f t="shared" si="9"/>
        <v>0</v>
      </c>
    </row>
    <row r="345" ht="24" hidden="1" spans="1:10">
      <c r="A345" s="328">
        <f>SUBTOTAL(3,$B$7:B345)</f>
        <v>14</v>
      </c>
      <c r="B345" s="329" t="s">
        <v>1539</v>
      </c>
      <c r="C345" s="329" t="s">
        <v>1540</v>
      </c>
      <c r="D345" s="330" t="s">
        <v>3023</v>
      </c>
      <c r="E345" s="331">
        <f>'表三 甲'!E672</f>
        <v>0</v>
      </c>
      <c r="F345" s="332" t="s">
        <v>3028</v>
      </c>
      <c r="G345" s="329">
        <v>2.16</v>
      </c>
      <c r="H345" s="333">
        <v>153</v>
      </c>
      <c r="I345" s="336">
        <f t="shared" si="11"/>
        <v>0</v>
      </c>
      <c r="J345" s="336">
        <f t="shared" si="9"/>
        <v>0</v>
      </c>
    </row>
    <row r="346" ht="24" hidden="1" spans="1:10">
      <c r="A346" s="328">
        <f>SUBTOTAL(3,$B$7:B346)</f>
        <v>14</v>
      </c>
      <c r="B346" s="329" t="s">
        <v>1539</v>
      </c>
      <c r="C346" s="329" t="s">
        <v>1540</v>
      </c>
      <c r="D346" s="330" t="s">
        <v>3023</v>
      </c>
      <c r="E346" s="331">
        <f>'表三 甲'!E672</f>
        <v>0</v>
      </c>
      <c r="F346" s="332" t="s">
        <v>3027</v>
      </c>
      <c r="G346" s="329">
        <v>2.16</v>
      </c>
      <c r="H346" s="333">
        <v>455</v>
      </c>
      <c r="I346" s="336">
        <f t="shared" si="11"/>
        <v>0</v>
      </c>
      <c r="J346" s="336">
        <f t="shared" si="9"/>
        <v>0</v>
      </c>
    </row>
    <row r="347" ht="24" hidden="1" spans="1:10">
      <c r="A347" s="328">
        <f>SUBTOTAL(3,$B$7:B347)</f>
        <v>14</v>
      </c>
      <c r="B347" s="329" t="s">
        <v>1541</v>
      </c>
      <c r="C347" s="329" t="s">
        <v>1542</v>
      </c>
      <c r="D347" s="330" t="s">
        <v>3023</v>
      </c>
      <c r="E347" s="331">
        <f>'表三 甲'!E673</f>
        <v>0</v>
      </c>
      <c r="F347" s="332" t="s">
        <v>3032</v>
      </c>
      <c r="G347" s="329">
        <v>2.19</v>
      </c>
      <c r="H347" s="333">
        <v>117</v>
      </c>
      <c r="I347" s="336">
        <f t="shared" si="11"/>
        <v>0</v>
      </c>
      <c r="J347" s="336">
        <f t="shared" si="9"/>
        <v>0</v>
      </c>
    </row>
    <row r="348" ht="24" hidden="1" spans="1:10">
      <c r="A348" s="328">
        <f>SUBTOTAL(3,$B$7:B348)</f>
        <v>14</v>
      </c>
      <c r="B348" s="329" t="s">
        <v>1541</v>
      </c>
      <c r="C348" s="329" t="s">
        <v>1542</v>
      </c>
      <c r="D348" s="330" t="s">
        <v>3023</v>
      </c>
      <c r="E348" s="331">
        <f>'表三 甲'!E673</f>
        <v>0</v>
      </c>
      <c r="F348" s="332" t="s">
        <v>3033</v>
      </c>
      <c r="G348" s="329">
        <v>2.19</v>
      </c>
      <c r="H348" s="333">
        <v>116</v>
      </c>
      <c r="I348" s="336">
        <f t="shared" si="11"/>
        <v>0</v>
      </c>
      <c r="J348" s="336">
        <f t="shared" si="9"/>
        <v>0</v>
      </c>
    </row>
    <row r="349" ht="24" hidden="1" spans="1:10">
      <c r="A349" s="328">
        <f>SUBTOTAL(3,$B$7:B349)</f>
        <v>14</v>
      </c>
      <c r="B349" s="329" t="s">
        <v>1541</v>
      </c>
      <c r="C349" s="329" t="s">
        <v>1542</v>
      </c>
      <c r="D349" s="330" t="s">
        <v>3023</v>
      </c>
      <c r="E349" s="331">
        <f>'表三 甲'!E673</f>
        <v>0</v>
      </c>
      <c r="F349" s="332" t="s">
        <v>3028</v>
      </c>
      <c r="G349" s="329">
        <v>2.19</v>
      </c>
      <c r="H349" s="333">
        <v>153</v>
      </c>
      <c r="I349" s="336">
        <f t="shared" si="11"/>
        <v>0</v>
      </c>
      <c r="J349" s="336">
        <f t="shared" si="9"/>
        <v>0</v>
      </c>
    </row>
    <row r="350" ht="24" hidden="1" spans="1:10">
      <c r="A350" s="328">
        <f>SUBTOTAL(3,$B$7:B350)</f>
        <v>14</v>
      </c>
      <c r="B350" s="329" t="s">
        <v>1541</v>
      </c>
      <c r="C350" s="329" t="s">
        <v>1542</v>
      </c>
      <c r="D350" s="330" t="s">
        <v>3023</v>
      </c>
      <c r="E350" s="331">
        <f>'表三 甲'!E673</f>
        <v>0</v>
      </c>
      <c r="F350" s="332" t="s">
        <v>3027</v>
      </c>
      <c r="G350" s="329">
        <v>2.19</v>
      </c>
      <c r="H350" s="333">
        <v>455</v>
      </c>
      <c r="I350" s="336">
        <f t="shared" si="11"/>
        <v>0</v>
      </c>
      <c r="J350" s="336">
        <f t="shared" si="9"/>
        <v>0</v>
      </c>
    </row>
    <row r="351" ht="24" hidden="1" spans="1:10">
      <c r="A351" s="328">
        <f>SUBTOTAL(3,$B$7:B351)</f>
        <v>14</v>
      </c>
      <c r="B351" s="329" t="s">
        <v>1543</v>
      </c>
      <c r="C351" s="329" t="s">
        <v>1544</v>
      </c>
      <c r="D351" s="330" t="s">
        <v>3023</v>
      </c>
      <c r="E351" s="331">
        <f>'表三 甲'!E674</f>
        <v>0</v>
      </c>
      <c r="F351" s="332" t="s">
        <v>3033</v>
      </c>
      <c r="G351" s="329">
        <v>2.22</v>
      </c>
      <c r="H351" s="333">
        <v>116</v>
      </c>
      <c r="I351" s="336">
        <f t="shared" si="11"/>
        <v>0</v>
      </c>
      <c r="J351" s="336">
        <f t="shared" si="9"/>
        <v>0</v>
      </c>
    </row>
    <row r="352" ht="24" hidden="1" spans="1:10">
      <c r="A352" s="328">
        <f>SUBTOTAL(3,$B$7:B352)</f>
        <v>14</v>
      </c>
      <c r="B352" s="329" t="s">
        <v>1543</v>
      </c>
      <c r="C352" s="329" t="s">
        <v>1544</v>
      </c>
      <c r="D352" s="330" t="s">
        <v>3023</v>
      </c>
      <c r="E352" s="331">
        <f>'表三 甲'!E674</f>
        <v>0</v>
      </c>
      <c r="F352" s="332" t="s">
        <v>3032</v>
      </c>
      <c r="G352" s="329">
        <v>2.22</v>
      </c>
      <c r="H352" s="333">
        <v>117</v>
      </c>
      <c r="I352" s="336">
        <f t="shared" si="11"/>
        <v>0</v>
      </c>
      <c r="J352" s="336">
        <f t="shared" si="9"/>
        <v>0</v>
      </c>
    </row>
    <row r="353" ht="24" hidden="1" spans="1:10">
      <c r="A353" s="328">
        <f>SUBTOTAL(3,$B$7:B353)</f>
        <v>14</v>
      </c>
      <c r="B353" s="329" t="s">
        <v>1543</v>
      </c>
      <c r="C353" s="329" t="s">
        <v>1544</v>
      </c>
      <c r="D353" s="330" t="s">
        <v>3023</v>
      </c>
      <c r="E353" s="331">
        <f>'表三 甲'!E674</f>
        <v>0</v>
      </c>
      <c r="F353" s="332" t="s">
        <v>3027</v>
      </c>
      <c r="G353" s="329">
        <v>2.22</v>
      </c>
      <c r="H353" s="333">
        <v>455</v>
      </c>
      <c r="I353" s="336">
        <f t="shared" si="11"/>
        <v>0</v>
      </c>
      <c r="J353" s="336">
        <f t="shared" si="9"/>
        <v>0</v>
      </c>
    </row>
    <row r="354" ht="24" hidden="1" spans="1:10">
      <c r="A354" s="328">
        <f>SUBTOTAL(3,$B$7:B354)</f>
        <v>14</v>
      </c>
      <c r="B354" s="329" t="s">
        <v>1543</v>
      </c>
      <c r="C354" s="329" t="s">
        <v>1544</v>
      </c>
      <c r="D354" s="330" t="s">
        <v>3023</v>
      </c>
      <c r="E354" s="331">
        <f>'表三 甲'!E674</f>
        <v>0</v>
      </c>
      <c r="F354" s="332" t="s">
        <v>3028</v>
      </c>
      <c r="G354" s="329">
        <v>2.22</v>
      </c>
      <c r="H354" s="333">
        <v>153</v>
      </c>
      <c r="I354" s="336">
        <f t="shared" si="11"/>
        <v>0</v>
      </c>
      <c r="J354" s="336">
        <f t="shared" si="9"/>
        <v>0</v>
      </c>
    </row>
    <row r="355" ht="24" hidden="1" spans="1:10">
      <c r="A355" s="328">
        <f>SUBTOTAL(3,$B$7:B355)</f>
        <v>14</v>
      </c>
      <c r="B355" s="329" t="s">
        <v>1545</v>
      </c>
      <c r="C355" s="329" t="s">
        <v>1546</v>
      </c>
      <c r="D355" s="330" t="s">
        <v>3023</v>
      </c>
      <c r="E355" s="331">
        <f>'表三 甲'!E675</f>
        <v>0</v>
      </c>
      <c r="F355" s="332" t="s">
        <v>3028</v>
      </c>
      <c r="G355" s="329">
        <v>2.28</v>
      </c>
      <c r="H355" s="333">
        <v>153</v>
      </c>
      <c r="I355" s="336">
        <f t="shared" si="11"/>
        <v>0</v>
      </c>
      <c r="J355" s="336">
        <f t="shared" si="9"/>
        <v>0</v>
      </c>
    </row>
    <row r="356" ht="24" hidden="1" spans="1:10">
      <c r="A356" s="328">
        <f>SUBTOTAL(3,$B$7:B356)</f>
        <v>14</v>
      </c>
      <c r="B356" s="329" t="s">
        <v>1545</v>
      </c>
      <c r="C356" s="329" t="s">
        <v>1546</v>
      </c>
      <c r="D356" s="330" t="s">
        <v>3023</v>
      </c>
      <c r="E356" s="331">
        <f>'表三 甲'!E675</f>
        <v>0</v>
      </c>
      <c r="F356" s="332" t="s">
        <v>3027</v>
      </c>
      <c r="G356" s="329">
        <v>2.28</v>
      </c>
      <c r="H356" s="333">
        <v>455</v>
      </c>
      <c r="I356" s="336">
        <f t="shared" si="11"/>
        <v>0</v>
      </c>
      <c r="J356" s="336">
        <f t="shared" si="9"/>
        <v>0</v>
      </c>
    </row>
    <row r="357" ht="24" hidden="1" spans="1:10">
      <c r="A357" s="328">
        <f>SUBTOTAL(3,$B$7:B357)</f>
        <v>14</v>
      </c>
      <c r="B357" s="329" t="s">
        <v>1545</v>
      </c>
      <c r="C357" s="329" t="s">
        <v>1546</v>
      </c>
      <c r="D357" s="330" t="s">
        <v>3023</v>
      </c>
      <c r="E357" s="331">
        <f>'表三 甲'!E675</f>
        <v>0</v>
      </c>
      <c r="F357" s="332" t="s">
        <v>3033</v>
      </c>
      <c r="G357" s="329">
        <v>2.28</v>
      </c>
      <c r="H357" s="333">
        <v>116</v>
      </c>
      <c r="I357" s="336">
        <f t="shared" si="11"/>
        <v>0</v>
      </c>
      <c r="J357" s="336">
        <f t="shared" si="9"/>
        <v>0</v>
      </c>
    </row>
    <row r="358" ht="24" hidden="1" spans="1:10">
      <c r="A358" s="328">
        <f>SUBTOTAL(3,$B$7:B358)</f>
        <v>14</v>
      </c>
      <c r="B358" s="329" t="s">
        <v>1545</v>
      </c>
      <c r="C358" s="329" t="s">
        <v>1546</v>
      </c>
      <c r="D358" s="330" t="s">
        <v>3023</v>
      </c>
      <c r="E358" s="331">
        <f>'表三 甲'!E675</f>
        <v>0</v>
      </c>
      <c r="F358" s="332" t="s">
        <v>3032</v>
      </c>
      <c r="G358" s="329">
        <v>2.28</v>
      </c>
      <c r="H358" s="333">
        <v>117</v>
      </c>
      <c r="I358" s="336">
        <f t="shared" si="11"/>
        <v>0</v>
      </c>
      <c r="J358" s="336">
        <f t="shared" si="9"/>
        <v>0</v>
      </c>
    </row>
    <row r="359" ht="24" hidden="1" spans="1:10">
      <c r="A359" s="328">
        <f>SUBTOTAL(3,$B$7:B359)</f>
        <v>14</v>
      </c>
      <c r="B359" s="329" t="s">
        <v>1547</v>
      </c>
      <c r="C359" s="329" t="s">
        <v>1548</v>
      </c>
      <c r="D359" s="330" t="s">
        <v>3023</v>
      </c>
      <c r="E359" s="331">
        <f>'表三 甲'!E676</f>
        <v>0</v>
      </c>
      <c r="F359" s="332" t="s">
        <v>3033</v>
      </c>
      <c r="G359" s="329">
        <v>2.32</v>
      </c>
      <c r="H359" s="333">
        <v>116</v>
      </c>
      <c r="I359" s="336">
        <f t="shared" si="11"/>
        <v>0</v>
      </c>
      <c r="J359" s="336">
        <f t="shared" si="9"/>
        <v>0</v>
      </c>
    </row>
    <row r="360" ht="24" hidden="1" spans="1:10">
      <c r="A360" s="328">
        <f>SUBTOTAL(3,$B$7:B360)</f>
        <v>14</v>
      </c>
      <c r="B360" s="329" t="s">
        <v>1547</v>
      </c>
      <c r="C360" s="329" t="s">
        <v>1548</v>
      </c>
      <c r="D360" s="330" t="s">
        <v>3023</v>
      </c>
      <c r="E360" s="331">
        <f>'表三 甲'!E676</f>
        <v>0</v>
      </c>
      <c r="F360" s="332" t="s">
        <v>3027</v>
      </c>
      <c r="G360" s="329">
        <v>2.32</v>
      </c>
      <c r="H360" s="333">
        <v>455</v>
      </c>
      <c r="I360" s="336">
        <f t="shared" si="11"/>
        <v>0</v>
      </c>
      <c r="J360" s="336">
        <f t="shared" si="9"/>
        <v>0</v>
      </c>
    </row>
    <row r="361" ht="24" hidden="1" spans="1:10">
      <c r="A361" s="328">
        <f>SUBTOTAL(3,$B$7:B361)</f>
        <v>14</v>
      </c>
      <c r="B361" s="329" t="s">
        <v>1547</v>
      </c>
      <c r="C361" s="329" t="s">
        <v>1548</v>
      </c>
      <c r="D361" s="330" t="s">
        <v>3023</v>
      </c>
      <c r="E361" s="331">
        <f>'表三 甲'!E676</f>
        <v>0</v>
      </c>
      <c r="F361" s="332" t="s">
        <v>3032</v>
      </c>
      <c r="G361" s="329">
        <v>2.32</v>
      </c>
      <c r="H361" s="333">
        <v>117</v>
      </c>
      <c r="I361" s="336">
        <f t="shared" si="11"/>
        <v>0</v>
      </c>
      <c r="J361" s="336">
        <f t="shared" si="9"/>
        <v>0</v>
      </c>
    </row>
    <row r="362" ht="24" hidden="1" spans="1:10">
      <c r="A362" s="328">
        <f>SUBTOTAL(3,$B$7:B362)</f>
        <v>14</v>
      </c>
      <c r="B362" s="329" t="s">
        <v>1547</v>
      </c>
      <c r="C362" s="329" t="s">
        <v>1548</v>
      </c>
      <c r="D362" s="330" t="s">
        <v>3023</v>
      </c>
      <c r="E362" s="331">
        <f>'表三 甲'!E676</f>
        <v>0</v>
      </c>
      <c r="F362" s="332" t="s">
        <v>3028</v>
      </c>
      <c r="G362" s="329">
        <v>2.32</v>
      </c>
      <c r="H362" s="333">
        <v>153</v>
      </c>
      <c r="I362" s="336">
        <f t="shared" si="11"/>
        <v>0</v>
      </c>
      <c r="J362" s="336">
        <f t="shared" si="9"/>
        <v>0</v>
      </c>
    </row>
    <row r="363" ht="24" hidden="1" spans="1:10">
      <c r="A363" s="328">
        <f>SUBTOTAL(3,$B$7:B363)</f>
        <v>14</v>
      </c>
      <c r="B363" s="329" t="s">
        <v>1549</v>
      </c>
      <c r="C363" s="329" t="s">
        <v>1550</v>
      </c>
      <c r="D363" s="330" t="s">
        <v>3023</v>
      </c>
      <c r="E363" s="331">
        <f>'表三 甲'!E677</f>
        <v>0</v>
      </c>
      <c r="F363" s="332" t="s">
        <v>3032</v>
      </c>
      <c r="G363" s="329">
        <v>2.34</v>
      </c>
      <c r="H363" s="333">
        <v>117</v>
      </c>
      <c r="I363" s="336">
        <f t="shared" si="11"/>
        <v>0</v>
      </c>
      <c r="J363" s="336">
        <f t="shared" si="9"/>
        <v>0</v>
      </c>
    </row>
    <row r="364" ht="24" hidden="1" spans="1:10">
      <c r="A364" s="328">
        <f>SUBTOTAL(3,$B$7:B364)</f>
        <v>14</v>
      </c>
      <c r="B364" s="329" t="s">
        <v>1549</v>
      </c>
      <c r="C364" s="329" t="s">
        <v>1550</v>
      </c>
      <c r="D364" s="330" t="s">
        <v>3023</v>
      </c>
      <c r="E364" s="331">
        <f>'表三 甲'!E677</f>
        <v>0</v>
      </c>
      <c r="F364" s="332" t="s">
        <v>3028</v>
      </c>
      <c r="G364" s="329">
        <v>2.34</v>
      </c>
      <c r="H364" s="333">
        <v>153</v>
      </c>
      <c r="I364" s="336">
        <f t="shared" si="11"/>
        <v>0</v>
      </c>
      <c r="J364" s="336">
        <f t="shared" si="9"/>
        <v>0</v>
      </c>
    </row>
    <row r="365" ht="24" hidden="1" spans="1:10">
      <c r="A365" s="328">
        <f>SUBTOTAL(3,$B$7:B365)</f>
        <v>14</v>
      </c>
      <c r="B365" s="329" t="s">
        <v>1549</v>
      </c>
      <c r="C365" s="329" t="s">
        <v>1550</v>
      </c>
      <c r="D365" s="330" t="s">
        <v>3023</v>
      </c>
      <c r="E365" s="331">
        <f>'表三 甲'!E677</f>
        <v>0</v>
      </c>
      <c r="F365" s="332" t="s">
        <v>3027</v>
      </c>
      <c r="G365" s="329">
        <v>2.34</v>
      </c>
      <c r="H365" s="333">
        <v>455</v>
      </c>
      <c r="I365" s="336">
        <f t="shared" si="11"/>
        <v>0</v>
      </c>
      <c r="J365" s="336">
        <f t="shared" si="9"/>
        <v>0</v>
      </c>
    </row>
    <row r="366" ht="24" hidden="1" spans="1:10">
      <c r="A366" s="328">
        <f>SUBTOTAL(3,$B$7:B366)</f>
        <v>14</v>
      </c>
      <c r="B366" s="329" t="s">
        <v>1549</v>
      </c>
      <c r="C366" s="329" t="s">
        <v>1550</v>
      </c>
      <c r="D366" s="330" t="s">
        <v>3023</v>
      </c>
      <c r="E366" s="331">
        <f>'表三 甲'!E677</f>
        <v>0</v>
      </c>
      <c r="F366" s="332" t="s">
        <v>3033</v>
      </c>
      <c r="G366" s="329">
        <v>2.34</v>
      </c>
      <c r="H366" s="333">
        <v>116</v>
      </c>
      <c r="I366" s="336">
        <f t="shared" si="11"/>
        <v>0</v>
      </c>
      <c r="J366" s="336">
        <f t="shared" si="9"/>
        <v>0</v>
      </c>
    </row>
    <row r="367" ht="24" hidden="1" spans="1:10">
      <c r="A367" s="328">
        <f>SUBTOTAL(3,$B$7:B367)</f>
        <v>14</v>
      </c>
      <c r="B367" s="329" t="s">
        <v>1551</v>
      </c>
      <c r="C367" s="329" t="s">
        <v>1552</v>
      </c>
      <c r="D367" s="330" t="s">
        <v>3023</v>
      </c>
      <c r="E367" s="331">
        <f>'表三 甲'!E678</f>
        <v>0</v>
      </c>
      <c r="F367" s="332" t="s">
        <v>3033</v>
      </c>
      <c r="G367" s="329">
        <v>2.37</v>
      </c>
      <c r="H367" s="333">
        <v>116</v>
      </c>
      <c r="I367" s="336">
        <f t="shared" si="11"/>
        <v>0</v>
      </c>
      <c r="J367" s="336">
        <f t="shared" si="9"/>
        <v>0</v>
      </c>
    </row>
    <row r="368" ht="24" hidden="1" spans="1:10">
      <c r="A368" s="328">
        <f>SUBTOTAL(3,$B$7:B368)</f>
        <v>14</v>
      </c>
      <c r="B368" s="329" t="s">
        <v>1551</v>
      </c>
      <c r="C368" s="329" t="s">
        <v>1552</v>
      </c>
      <c r="D368" s="330" t="s">
        <v>3023</v>
      </c>
      <c r="E368" s="331">
        <f>'表三 甲'!E678</f>
        <v>0</v>
      </c>
      <c r="F368" s="332" t="s">
        <v>3028</v>
      </c>
      <c r="G368" s="329">
        <v>2.37</v>
      </c>
      <c r="H368" s="333">
        <v>153</v>
      </c>
      <c r="I368" s="336">
        <f t="shared" si="11"/>
        <v>0</v>
      </c>
      <c r="J368" s="336">
        <f t="shared" si="9"/>
        <v>0</v>
      </c>
    </row>
    <row r="369" ht="24" hidden="1" spans="1:10">
      <c r="A369" s="328">
        <f>SUBTOTAL(3,$B$7:B369)</f>
        <v>14</v>
      </c>
      <c r="B369" s="329" t="s">
        <v>1551</v>
      </c>
      <c r="C369" s="329" t="s">
        <v>1552</v>
      </c>
      <c r="D369" s="330" t="s">
        <v>3023</v>
      </c>
      <c r="E369" s="331">
        <f>'表三 甲'!E678</f>
        <v>0</v>
      </c>
      <c r="F369" s="332" t="s">
        <v>3032</v>
      </c>
      <c r="G369" s="329">
        <v>2.37</v>
      </c>
      <c r="H369" s="333">
        <v>117</v>
      </c>
      <c r="I369" s="336">
        <f t="shared" si="11"/>
        <v>0</v>
      </c>
      <c r="J369" s="336">
        <f t="shared" si="9"/>
        <v>0</v>
      </c>
    </row>
    <row r="370" ht="24" hidden="1" spans="1:10">
      <c r="A370" s="328">
        <f>SUBTOTAL(3,$B$7:B370)</f>
        <v>14</v>
      </c>
      <c r="B370" s="329" t="s">
        <v>1551</v>
      </c>
      <c r="C370" s="329" t="s">
        <v>1552</v>
      </c>
      <c r="D370" s="330" t="s">
        <v>3023</v>
      </c>
      <c r="E370" s="331">
        <f>'表三 甲'!E678</f>
        <v>0</v>
      </c>
      <c r="F370" s="332" t="s">
        <v>3027</v>
      </c>
      <c r="G370" s="329">
        <v>2.37</v>
      </c>
      <c r="H370" s="333">
        <v>455</v>
      </c>
      <c r="I370" s="336">
        <f t="shared" si="11"/>
        <v>0</v>
      </c>
      <c r="J370" s="336">
        <f t="shared" si="9"/>
        <v>0</v>
      </c>
    </row>
    <row r="371" ht="24" hidden="1" spans="1:10">
      <c r="A371" s="328">
        <f>SUBTOTAL(3,$B$7:B371)</f>
        <v>14</v>
      </c>
      <c r="B371" s="329" t="s">
        <v>1553</v>
      </c>
      <c r="C371" s="329" t="s">
        <v>1554</v>
      </c>
      <c r="D371" s="330" t="s">
        <v>3023</v>
      </c>
      <c r="E371" s="331">
        <f>'表三 甲'!E679</f>
        <v>0</v>
      </c>
      <c r="F371" s="332" t="s">
        <v>3028</v>
      </c>
      <c r="G371" s="329">
        <v>2.4</v>
      </c>
      <c r="H371" s="333">
        <v>153</v>
      </c>
      <c r="I371" s="336">
        <f t="shared" si="11"/>
        <v>0</v>
      </c>
      <c r="J371" s="336">
        <f t="shared" si="9"/>
        <v>0</v>
      </c>
    </row>
    <row r="372" ht="24" hidden="1" spans="1:10">
      <c r="A372" s="328">
        <f>SUBTOTAL(3,$B$7:B372)</f>
        <v>14</v>
      </c>
      <c r="B372" s="329" t="s">
        <v>1553</v>
      </c>
      <c r="C372" s="329" t="s">
        <v>1554</v>
      </c>
      <c r="D372" s="330" t="s">
        <v>3023</v>
      </c>
      <c r="E372" s="331">
        <f>'表三 甲'!E679</f>
        <v>0</v>
      </c>
      <c r="F372" s="332" t="s">
        <v>3033</v>
      </c>
      <c r="G372" s="329">
        <v>2.4</v>
      </c>
      <c r="H372" s="333">
        <v>116</v>
      </c>
      <c r="I372" s="336">
        <f t="shared" si="11"/>
        <v>0</v>
      </c>
      <c r="J372" s="336">
        <f t="shared" si="9"/>
        <v>0</v>
      </c>
    </row>
    <row r="373" ht="24" hidden="1" spans="1:10">
      <c r="A373" s="328">
        <f>SUBTOTAL(3,$B$7:B373)</f>
        <v>14</v>
      </c>
      <c r="B373" s="329" t="s">
        <v>1553</v>
      </c>
      <c r="C373" s="329" t="s">
        <v>1554</v>
      </c>
      <c r="D373" s="330" t="s">
        <v>3023</v>
      </c>
      <c r="E373" s="331">
        <f>'表三 甲'!E679</f>
        <v>0</v>
      </c>
      <c r="F373" s="332" t="s">
        <v>3027</v>
      </c>
      <c r="G373" s="329">
        <v>2.4</v>
      </c>
      <c r="H373" s="333">
        <v>455</v>
      </c>
      <c r="I373" s="336">
        <f t="shared" si="11"/>
        <v>0</v>
      </c>
      <c r="J373" s="336">
        <f t="shared" si="9"/>
        <v>0</v>
      </c>
    </row>
    <row r="374" ht="24" hidden="1" spans="1:10">
      <c r="A374" s="328">
        <f>SUBTOTAL(3,$B$7:B374)</f>
        <v>14</v>
      </c>
      <c r="B374" s="329" t="s">
        <v>1553</v>
      </c>
      <c r="C374" s="329" t="s">
        <v>1554</v>
      </c>
      <c r="D374" s="330" t="s">
        <v>3023</v>
      </c>
      <c r="E374" s="331">
        <f>'表三 甲'!E679</f>
        <v>0</v>
      </c>
      <c r="F374" s="332" t="s">
        <v>3032</v>
      </c>
      <c r="G374" s="329">
        <v>2.4</v>
      </c>
      <c r="H374" s="333">
        <v>117</v>
      </c>
      <c r="I374" s="336">
        <f t="shared" si="11"/>
        <v>0</v>
      </c>
      <c r="J374" s="336">
        <f t="shared" si="9"/>
        <v>0</v>
      </c>
    </row>
    <row r="375" hidden="1" spans="1:10">
      <c r="A375" s="328">
        <f>SUBTOTAL(3,$B$7:B375)</f>
        <v>14</v>
      </c>
      <c r="B375" s="329" t="s">
        <v>1555</v>
      </c>
      <c r="C375" s="329" t="s">
        <v>1556</v>
      </c>
      <c r="D375" s="330" t="s">
        <v>3023</v>
      </c>
      <c r="E375" s="331">
        <f>'表三 甲'!E680</f>
        <v>0</v>
      </c>
      <c r="F375" s="332" t="s">
        <v>3032</v>
      </c>
      <c r="G375" s="329">
        <v>0.05</v>
      </c>
      <c r="H375" s="333">
        <v>117</v>
      </c>
      <c r="I375" s="336">
        <f t="shared" si="11"/>
        <v>0</v>
      </c>
      <c r="J375" s="336">
        <f t="shared" si="9"/>
        <v>0</v>
      </c>
    </row>
    <row r="376" hidden="1" spans="1:10">
      <c r="A376" s="328">
        <f>SUBTOTAL(3,$B$7:B376)</f>
        <v>14</v>
      </c>
      <c r="B376" s="329" t="s">
        <v>1555</v>
      </c>
      <c r="C376" s="329" t="s">
        <v>1556</v>
      </c>
      <c r="D376" s="330" t="s">
        <v>3023</v>
      </c>
      <c r="E376" s="331">
        <f>'表三 甲'!E680</f>
        <v>0</v>
      </c>
      <c r="F376" s="332" t="s">
        <v>3033</v>
      </c>
      <c r="G376" s="329">
        <v>0.05</v>
      </c>
      <c r="H376" s="333">
        <v>116</v>
      </c>
      <c r="I376" s="336">
        <f t="shared" si="11"/>
        <v>0</v>
      </c>
      <c r="J376" s="336">
        <f t="shared" si="9"/>
        <v>0</v>
      </c>
    </row>
    <row r="377" hidden="1" spans="1:10">
      <c r="A377" s="328">
        <f>SUBTOTAL(3,$B$7:B377)</f>
        <v>14</v>
      </c>
      <c r="B377" s="329" t="s">
        <v>1555</v>
      </c>
      <c r="C377" s="329" t="s">
        <v>1556</v>
      </c>
      <c r="D377" s="330" t="s">
        <v>3023</v>
      </c>
      <c r="E377" s="331">
        <f>'表三 甲'!E680</f>
        <v>0</v>
      </c>
      <c r="F377" s="332" t="s">
        <v>3028</v>
      </c>
      <c r="G377" s="329">
        <v>0.05</v>
      </c>
      <c r="H377" s="333">
        <v>153</v>
      </c>
      <c r="I377" s="336">
        <f t="shared" si="11"/>
        <v>0</v>
      </c>
      <c r="J377" s="336">
        <f t="shared" si="9"/>
        <v>0</v>
      </c>
    </row>
    <row r="378" hidden="1" spans="1:10">
      <c r="A378" s="328">
        <f>SUBTOTAL(3,$B$7:B378)</f>
        <v>14</v>
      </c>
      <c r="B378" s="329" t="s">
        <v>1558</v>
      </c>
      <c r="C378" s="329" t="s">
        <v>1559</v>
      </c>
      <c r="D378" s="330" t="s">
        <v>3023</v>
      </c>
      <c r="E378" s="331">
        <f>'表三 甲'!E681</f>
        <v>0</v>
      </c>
      <c r="F378" s="332" t="s">
        <v>3028</v>
      </c>
      <c r="G378" s="329">
        <v>0.08</v>
      </c>
      <c r="H378" s="333">
        <v>153</v>
      </c>
      <c r="I378" s="336">
        <f t="shared" si="11"/>
        <v>0</v>
      </c>
      <c r="J378" s="336">
        <f t="shared" si="9"/>
        <v>0</v>
      </c>
    </row>
    <row r="379" hidden="1" spans="1:10">
      <c r="A379" s="328">
        <f>SUBTOTAL(3,$B$7:B379)</f>
        <v>14</v>
      </c>
      <c r="B379" s="329" t="s">
        <v>1558</v>
      </c>
      <c r="C379" s="329" t="s">
        <v>1559</v>
      </c>
      <c r="D379" s="330" t="s">
        <v>3023</v>
      </c>
      <c r="E379" s="331">
        <f>'表三 甲'!E681</f>
        <v>0</v>
      </c>
      <c r="F379" s="332" t="s">
        <v>3032</v>
      </c>
      <c r="G379" s="329">
        <v>0.08</v>
      </c>
      <c r="H379" s="333">
        <v>117</v>
      </c>
      <c r="I379" s="336">
        <f t="shared" si="11"/>
        <v>0</v>
      </c>
      <c r="J379" s="336">
        <f t="shared" si="9"/>
        <v>0</v>
      </c>
    </row>
    <row r="380" hidden="1" spans="1:10">
      <c r="A380" s="328">
        <f>SUBTOTAL(3,$B$7:B380)</f>
        <v>14</v>
      </c>
      <c r="B380" s="329" t="s">
        <v>1558</v>
      </c>
      <c r="C380" s="329" t="s">
        <v>1559</v>
      </c>
      <c r="D380" s="330" t="s">
        <v>3023</v>
      </c>
      <c r="E380" s="331">
        <f>'表三 甲'!E681</f>
        <v>0</v>
      </c>
      <c r="F380" s="332" t="s">
        <v>3033</v>
      </c>
      <c r="G380" s="329">
        <v>0.08</v>
      </c>
      <c r="H380" s="333">
        <v>116</v>
      </c>
      <c r="I380" s="336">
        <f t="shared" si="11"/>
        <v>0</v>
      </c>
      <c r="J380" s="336">
        <f t="shared" si="9"/>
        <v>0</v>
      </c>
    </row>
    <row r="381" spans="1:10">
      <c r="A381" s="328">
        <f>SUBTOTAL(3,$B$7:B381)</f>
        <v>15</v>
      </c>
      <c r="B381" s="329" t="s">
        <v>1560</v>
      </c>
      <c r="C381" s="329" t="s">
        <v>1561</v>
      </c>
      <c r="D381" s="330" t="s">
        <v>3023</v>
      </c>
      <c r="E381" s="331">
        <f>'表三 甲'!E682</f>
        <v>4</v>
      </c>
      <c r="F381" s="332" t="s">
        <v>3032</v>
      </c>
      <c r="G381" s="329">
        <v>0.15</v>
      </c>
      <c r="H381" s="333">
        <v>117</v>
      </c>
      <c r="I381" s="336">
        <f t="shared" si="11"/>
        <v>0.6</v>
      </c>
      <c r="J381" s="336">
        <f t="shared" si="9"/>
        <v>70.2</v>
      </c>
    </row>
    <row r="382" spans="1:10">
      <c r="A382" s="328">
        <f>SUBTOTAL(3,$B$7:B382)</f>
        <v>16</v>
      </c>
      <c r="B382" s="329" t="s">
        <v>1560</v>
      </c>
      <c r="C382" s="329" t="s">
        <v>1561</v>
      </c>
      <c r="D382" s="330" t="s">
        <v>3023</v>
      </c>
      <c r="E382" s="331">
        <f>'表三 甲'!E682</f>
        <v>4</v>
      </c>
      <c r="F382" s="332" t="s">
        <v>3028</v>
      </c>
      <c r="G382" s="329">
        <v>0.15</v>
      </c>
      <c r="H382" s="333">
        <v>153</v>
      </c>
      <c r="I382" s="336">
        <f t="shared" si="11"/>
        <v>0.6</v>
      </c>
      <c r="J382" s="336">
        <f t="shared" si="9"/>
        <v>91.8</v>
      </c>
    </row>
    <row r="383" spans="1:10">
      <c r="A383" s="328">
        <f>SUBTOTAL(3,$B$7:B383)</f>
        <v>17</v>
      </c>
      <c r="B383" s="329" t="s">
        <v>1560</v>
      </c>
      <c r="C383" s="329" t="s">
        <v>1561</v>
      </c>
      <c r="D383" s="330" t="s">
        <v>3023</v>
      </c>
      <c r="E383" s="331">
        <f>'表三 甲'!E682</f>
        <v>4</v>
      </c>
      <c r="F383" s="332" t="s">
        <v>3033</v>
      </c>
      <c r="G383" s="329">
        <v>0.15</v>
      </c>
      <c r="H383" s="333">
        <v>116</v>
      </c>
      <c r="I383" s="336">
        <f t="shared" si="11"/>
        <v>0.6</v>
      </c>
      <c r="J383" s="336">
        <f t="shared" si="9"/>
        <v>69.6</v>
      </c>
    </row>
    <row r="384" spans="1:10">
      <c r="A384" s="328">
        <f>SUBTOTAL(3,$B$7:B384)</f>
        <v>18</v>
      </c>
      <c r="B384" s="329" t="s">
        <v>1562</v>
      </c>
      <c r="C384" s="329" t="s">
        <v>1563</v>
      </c>
      <c r="D384" s="330" t="s">
        <v>3023</v>
      </c>
      <c r="E384" s="331">
        <f>'表三 甲'!E683</f>
        <v>9</v>
      </c>
      <c r="F384" s="332" t="s">
        <v>3028</v>
      </c>
      <c r="G384" s="329">
        <v>0.21</v>
      </c>
      <c r="H384" s="333">
        <v>153</v>
      </c>
      <c r="I384" s="336">
        <f t="shared" si="11"/>
        <v>1.89</v>
      </c>
      <c r="J384" s="336">
        <f t="shared" si="9"/>
        <v>289.17</v>
      </c>
    </row>
    <row r="385" spans="1:10">
      <c r="A385" s="328">
        <f>SUBTOTAL(3,$B$7:B385)</f>
        <v>19</v>
      </c>
      <c r="B385" s="329" t="s">
        <v>1562</v>
      </c>
      <c r="C385" s="329" t="s">
        <v>1563</v>
      </c>
      <c r="D385" s="330" t="s">
        <v>3023</v>
      </c>
      <c r="E385" s="331">
        <f>'表三 甲'!E683</f>
        <v>9</v>
      </c>
      <c r="F385" s="332" t="s">
        <v>3033</v>
      </c>
      <c r="G385" s="329">
        <v>0.21</v>
      </c>
      <c r="H385" s="333">
        <v>116</v>
      </c>
      <c r="I385" s="336">
        <f t="shared" si="11"/>
        <v>1.89</v>
      </c>
      <c r="J385" s="336">
        <f t="shared" si="9"/>
        <v>219.24</v>
      </c>
    </row>
    <row r="386" spans="1:10">
      <c r="A386" s="328">
        <f>SUBTOTAL(3,$B$7:B386)</f>
        <v>20</v>
      </c>
      <c r="B386" s="329" t="s">
        <v>1562</v>
      </c>
      <c r="C386" s="329" t="s">
        <v>1563</v>
      </c>
      <c r="D386" s="330" t="s">
        <v>3023</v>
      </c>
      <c r="E386" s="331">
        <f>'表三 甲'!E683</f>
        <v>9</v>
      </c>
      <c r="F386" s="332" t="s">
        <v>3032</v>
      </c>
      <c r="G386" s="333">
        <v>0.21</v>
      </c>
      <c r="H386" s="333">
        <v>117</v>
      </c>
      <c r="I386" s="336">
        <f t="shared" si="11"/>
        <v>1.89</v>
      </c>
      <c r="J386" s="336">
        <f t="shared" si="9"/>
        <v>221.13</v>
      </c>
    </row>
    <row r="387" spans="1:10">
      <c r="A387" s="328">
        <f>SUBTOTAL(3,$B$7:B387)</f>
        <v>21</v>
      </c>
      <c r="B387" s="329" t="s">
        <v>1564</v>
      </c>
      <c r="C387" s="329" t="s">
        <v>1565</v>
      </c>
      <c r="D387" s="330" t="s">
        <v>3023</v>
      </c>
      <c r="E387" s="331">
        <f>'表三 甲'!E684</f>
        <v>6</v>
      </c>
      <c r="F387" s="332" t="s">
        <v>3032</v>
      </c>
      <c r="G387" s="333">
        <v>0.29</v>
      </c>
      <c r="H387" s="333">
        <v>117</v>
      </c>
      <c r="I387" s="336">
        <f t="shared" si="11"/>
        <v>1.74</v>
      </c>
      <c r="J387" s="336">
        <f t="shared" si="9"/>
        <v>203.58</v>
      </c>
    </row>
    <row r="388" spans="1:10">
      <c r="A388" s="328">
        <f>SUBTOTAL(3,$B$7:B388)</f>
        <v>22</v>
      </c>
      <c r="B388" s="329" t="s">
        <v>1564</v>
      </c>
      <c r="C388" s="329" t="s">
        <v>1565</v>
      </c>
      <c r="D388" s="330" t="s">
        <v>3023</v>
      </c>
      <c r="E388" s="331">
        <f>'表三 甲'!E684</f>
        <v>6</v>
      </c>
      <c r="F388" s="332" t="s">
        <v>3033</v>
      </c>
      <c r="G388" s="333">
        <v>0.29</v>
      </c>
      <c r="H388" s="333">
        <v>116</v>
      </c>
      <c r="I388" s="336">
        <f t="shared" si="11"/>
        <v>1.74</v>
      </c>
      <c r="J388" s="336">
        <f t="shared" si="9"/>
        <v>201.84</v>
      </c>
    </row>
    <row r="389" spans="1:10">
      <c r="A389" s="328">
        <f>SUBTOTAL(3,$B$7:B389)</f>
        <v>23</v>
      </c>
      <c r="B389" s="329" t="s">
        <v>1564</v>
      </c>
      <c r="C389" s="329" t="s">
        <v>1565</v>
      </c>
      <c r="D389" s="330" t="s">
        <v>3023</v>
      </c>
      <c r="E389" s="331">
        <f>'表三 甲'!E684</f>
        <v>6</v>
      </c>
      <c r="F389" s="332" t="s">
        <v>3028</v>
      </c>
      <c r="G389" s="333">
        <v>0.29</v>
      </c>
      <c r="H389" s="333">
        <v>153</v>
      </c>
      <c r="I389" s="336">
        <f t="shared" si="11"/>
        <v>1.74</v>
      </c>
      <c r="J389" s="336">
        <f t="shared" si="9"/>
        <v>266.22</v>
      </c>
    </row>
    <row r="390" hidden="1" spans="1:10">
      <c r="A390" s="328">
        <f>SUBTOTAL(3,$B$7:B390)</f>
        <v>23</v>
      </c>
      <c r="B390" s="329" t="s">
        <v>1566</v>
      </c>
      <c r="C390" s="329" t="s">
        <v>1567</v>
      </c>
      <c r="D390" s="330" t="s">
        <v>3023</v>
      </c>
      <c r="E390" s="331">
        <f>'表三 甲'!E685</f>
        <v>0</v>
      </c>
      <c r="F390" s="332" t="s">
        <v>3032</v>
      </c>
      <c r="G390" s="333">
        <v>0.36</v>
      </c>
      <c r="H390" s="333">
        <v>117</v>
      </c>
      <c r="I390" s="336">
        <f t="shared" si="11"/>
        <v>0</v>
      </c>
      <c r="J390" s="336">
        <f t="shared" si="9"/>
        <v>0</v>
      </c>
    </row>
    <row r="391" hidden="1" spans="1:10">
      <c r="A391" s="328">
        <f>SUBTOTAL(3,$B$7:B391)</f>
        <v>23</v>
      </c>
      <c r="B391" s="329" t="s">
        <v>1566</v>
      </c>
      <c r="C391" s="329" t="s">
        <v>1567</v>
      </c>
      <c r="D391" s="330" t="s">
        <v>3023</v>
      </c>
      <c r="E391" s="331">
        <f>'表三 甲'!E685</f>
        <v>0</v>
      </c>
      <c r="F391" s="332" t="s">
        <v>3033</v>
      </c>
      <c r="G391" s="333">
        <v>0.36</v>
      </c>
      <c r="H391" s="333">
        <v>116</v>
      </c>
      <c r="I391" s="336">
        <f t="shared" si="11"/>
        <v>0</v>
      </c>
      <c r="J391" s="336">
        <f t="shared" si="9"/>
        <v>0</v>
      </c>
    </row>
    <row r="392" hidden="1" spans="1:10">
      <c r="A392" s="328">
        <f>SUBTOTAL(3,$B$7:B392)</f>
        <v>23</v>
      </c>
      <c r="B392" s="329" t="s">
        <v>1566</v>
      </c>
      <c r="C392" s="329" t="s">
        <v>1567</v>
      </c>
      <c r="D392" s="330" t="s">
        <v>3023</v>
      </c>
      <c r="E392" s="331">
        <f>'表三 甲'!E685</f>
        <v>0</v>
      </c>
      <c r="F392" s="332" t="s">
        <v>3028</v>
      </c>
      <c r="G392" s="333">
        <v>0.36</v>
      </c>
      <c r="H392" s="333">
        <v>153</v>
      </c>
      <c r="I392" s="336">
        <f t="shared" ref="I392:I455" si="12">E392*G392</f>
        <v>0</v>
      </c>
      <c r="J392" s="336">
        <f t="shared" si="9"/>
        <v>0</v>
      </c>
    </row>
    <row r="393" hidden="1" spans="1:10">
      <c r="A393" s="328">
        <f>SUBTOTAL(3,$B$7:B393)</f>
        <v>23</v>
      </c>
      <c r="B393" s="329" t="s">
        <v>1568</v>
      </c>
      <c r="C393" s="329" t="s">
        <v>1569</v>
      </c>
      <c r="D393" s="330" t="s">
        <v>3023</v>
      </c>
      <c r="E393" s="331">
        <f>'表三 甲'!E686</f>
        <v>0</v>
      </c>
      <c r="F393" s="332" t="s">
        <v>3033</v>
      </c>
      <c r="G393" s="333">
        <v>0.42</v>
      </c>
      <c r="H393" s="333">
        <v>116</v>
      </c>
      <c r="I393" s="336">
        <f t="shared" si="12"/>
        <v>0</v>
      </c>
      <c r="J393" s="336">
        <f t="shared" si="9"/>
        <v>0</v>
      </c>
    </row>
    <row r="394" hidden="1" spans="1:10">
      <c r="A394" s="328">
        <f>SUBTOTAL(3,$B$7:B394)</f>
        <v>23</v>
      </c>
      <c r="B394" s="329" t="s">
        <v>1568</v>
      </c>
      <c r="C394" s="329" t="s">
        <v>1569</v>
      </c>
      <c r="D394" s="330" t="s">
        <v>3023</v>
      </c>
      <c r="E394" s="331">
        <f>'表三 甲'!E686</f>
        <v>0</v>
      </c>
      <c r="F394" s="332" t="s">
        <v>3032</v>
      </c>
      <c r="G394" s="333">
        <v>0.42</v>
      </c>
      <c r="H394" s="333">
        <v>117</v>
      </c>
      <c r="I394" s="336">
        <f t="shared" si="12"/>
        <v>0</v>
      </c>
      <c r="J394" s="336">
        <f t="shared" si="9"/>
        <v>0</v>
      </c>
    </row>
    <row r="395" hidden="1" spans="1:10">
      <c r="A395" s="328">
        <f>SUBTOTAL(3,$B$7:B395)</f>
        <v>23</v>
      </c>
      <c r="B395" s="329" t="s">
        <v>1568</v>
      </c>
      <c r="C395" s="329" t="s">
        <v>1569</v>
      </c>
      <c r="D395" s="330" t="s">
        <v>3023</v>
      </c>
      <c r="E395" s="331">
        <f>'表三 甲'!E686</f>
        <v>0</v>
      </c>
      <c r="F395" s="332" t="s">
        <v>3028</v>
      </c>
      <c r="G395" s="333">
        <v>0.42</v>
      </c>
      <c r="H395" s="333">
        <v>153</v>
      </c>
      <c r="I395" s="336">
        <f t="shared" si="12"/>
        <v>0</v>
      </c>
      <c r="J395" s="336">
        <f t="shared" si="9"/>
        <v>0</v>
      </c>
    </row>
    <row r="396" hidden="1" spans="1:10">
      <c r="A396" s="328">
        <f>SUBTOTAL(3,$B$7:B396)</f>
        <v>23</v>
      </c>
      <c r="B396" s="329" t="s">
        <v>1570</v>
      </c>
      <c r="C396" s="329" t="s">
        <v>1571</v>
      </c>
      <c r="D396" s="330" t="s">
        <v>3023</v>
      </c>
      <c r="E396" s="331">
        <f>'表三 甲'!E687</f>
        <v>0</v>
      </c>
      <c r="F396" s="332" t="s">
        <v>3028</v>
      </c>
      <c r="G396" s="333">
        <v>0.48</v>
      </c>
      <c r="H396" s="333">
        <v>153</v>
      </c>
      <c r="I396" s="336">
        <f t="shared" si="12"/>
        <v>0</v>
      </c>
      <c r="J396" s="336">
        <f t="shared" si="9"/>
        <v>0</v>
      </c>
    </row>
    <row r="397" hidden="1" spans="1:10">
      <c r="A397" s="328">
        <f>SUBTOTAL(3,$B$7:B397)</f>
        <v>23</v>
      </c>
      <c r="B397" s="329" t="s">
        <v>1570</v>
      </c>
      <c r="C397" s="329" t="s">
        <v>1571</v>
      </c>
      <c r="D397" s="330" t="s">
        <v>3023</v>
      </c>
      <c r="E397" s="331">
        <f>'表三 甲'!E687</f>
        <v>0</v>
      </c>
      <c r="F397" s="335" t="s">
        <v>3033</v>
      </c>
      <c r="G397" s="333">
        <v>0.48</v>
      </c>
      <c r="H397" s="333">
        <v>116</v>
      </c>
      <c r="I397" s="336">
        <f t="shared" si="12"/>
        <v>0</v>
      </c>
      <c r="J397" s="336">
        <f t="shared" si="9"/>
        <v>0</v>
      </c>
    </row>
    <row r="398" hidden="1" spans="1:10">
      <c r="A398" s="328">
        <f>SUBTOTAL(3,$B$7:B398)</f>
        <v>23</v>
      </c>
      <c r="B398" s="329" t="s">
        <v>1570</v>
      </c>
      <c r="C398" s="329" t="s">
        <v>1571</v>
      </c>
      <c r="D398" s="330" t="s">
        <v>3023</v>
      </c>
      <c r="E398" s="331">
        <f>'表三 甲'!E687</f>
        <v>0</v>
      </c>
      <c r="F398" s="335" t="s">
        <v>3032</v>
      </c>
      <c r="G398" s="333">
        <v>0.48</v>
      </c>
      <c r="H398" s="333">
        <v>117</v>
      </c>
      <c r="I398" s="336">
        <f t="shared" si="12"/>
        <v>0</v>
      </c>
      <c r="J398" s="336">
        <f t="shared" si="9"/>
        <v>0</v>
      </c>
    </row>
    <row r="399" hidden="1" spans="1:10">
      <c r="A399" s="328">
        <f>SUBTOTAL(3,$B$7:B399)</f>
        <v>23</v>
      </c>
      <c r="B399" s="329" t="s">
        <v>1572</v>
      </c>
      <c r="C399" s="329" t="s">
        <v>1573</v>
      </c>
      <c r="D399" s="330" t="s">
        <v>3023</v>
      </c>
      <c r="E399" s="331">
        <f>'表三 甲'!E688</f>
        <v>0</v>
      </c>
      <c r="F399" s="335" t="s">
        <v>3032</v>
      </c>
      <c r="G399" s="329">
        <v>0.52</v>
      </c>
      <c r="H399" s="333">
        <v>117</v>
      </c>
      <c r="I399" s="336">
        <f t="shared" si="12"/>
        <v>0</v>
      </c>
      <c r="J399" s="336">
        <f t="shared" si="9"/>
        <v>0</v>
      </c>
    </row>
    <row r="400" hidden="1" spans="1:10">
      <c r="A400" s="328">
        <f>SUBTOTAL(3,$B$7:B400)</f>
        <v>23</v>
      </c>
      <c r="B400" s="329" t="s">
        <v>1572</v>
      </c>
      <c r="C400" s="329" t="s">
        <v>1573</v>
      </c>
      <c r="D400" s="330" t="s">
        <v>3023</v>
      </c>
      <c r="E400" s="331">
        <f>'表三 甲'!E688</f>
        <v>0</v>
      </c>
      <c r="F400" s="335" t="s">
        <v>3033</v>
      </c>
      <c r="G400" s="329">
        <v>0.52</v>
      </c>
      <c r="H400" s="333">
        <v>116</v>
      </c>
      <c r="I400" s="336">
        <f t="shared" si="12"/>
        <v>0</v>
      </c>
      <c r="J400" s="336">
        <f t="shared" si="9"/>
        <v>0</v>
      </c>
    </row>
    <row r="401" hidden="1" spans="1:10">
      <c r="A401" s="328">
        <f>SUBTOTAL(3,$B$7:B401)</f>
        <v>23</v>
      </c>
      <c r="B401" s="329" t="s">
        <v>1572</v>
      </c>
      <c r="C401" s="329" t="s">
        <v>1573</v>
      </c>
      <c r="D401" s="330" t="s">
        <v>3023</v>
      </c>
      <c r="E401" s="331">
        <f>'表三 甲'!E688</f>
        <v>0</v>
      </c>
      <c r="F401" s="335" t="s">
        <v>3028</v>
      </c>
      <c r="G401" s="329">
        <v>0.52</v>
      </c>
      <c r="H401" s="333">
        <v>153</v>
      </c>
      <c r="I401" s="336">
        <f t="shared" si="12"/>
        <v>0</v>
      </c>
      <c r="J401" s="336">
        <f t="shared" si="9"/>
        <v>0</v>
      </c>
    </row>
    <row r="402" hidden="1" spans="1:10">
      <c r="A402" s="328">
        <f>SUBTOTAL(3,$B$7:B402)</f>
        <v>23</v>
      </c>
      <c r="B402" s="329" t="s">
        <v>1574</v>
      </c>
      <c r="C402" s="329" t="s">
        <v>1575</v>
      </c>
      <c r="D402" s="330" t="s">
        <v>3023</v>
      </c>
      <c r="E402" s="331">
        <f>'表三 甲'!E689</f>
        <v>0</v>
      </c>
      <c r="F402" s="335" t="s">
        <v>3028</v>
      </c>
      <c r="G402" s="329">
        <v>0.57</v>
      </c>
      <c r="H402" s="333">
        <v>153</v>
      </c>
      <c r="I402" s="336">
        <f t="shared" si="12"/>
        <v>0</v>
      </c>
      <c r="J402" s="336">
        <f t="shared" si="9"/>
        <v>0</v>
      </c>
    </row>
    <row r="403" hidden="1" spans="1:10">
      <c r="A403" s="328">
        <f>SUBTOTAL(3,$B$7:B403)</f>
        <v>23</v>
      </c>
      <c r="B403" s="329" t="s">
        <v>1574</v>
      </c>
      <c r="C403" s="329" t="s">
        <v>1575</v>
      </c>
      <c r="D403" s="330" t="s">
        <v>3023</v>
      </c>
      <c r="E403" s="331">
        <f>'表三 甲'!E689</f>
        <v>0</v>
      </c>
      <c r="F403" s="332" t="s">
        <v>3032</v>
      </c>
      <c r="G403" s="329">
        <v>0.57</v>
      </c>
      <c r="H403" s="333">
        <v>117</v>
      </c>
      <c r="I403" s="336">
        <f t="shared" si="12"/>
        <v>0</v>
      </c>
      <c r="J403" s="336">
        <f t="shared" si="9"/>
        <v>0</v>
      </c>
    </row>
    <row r="404" hidden="1" spans="1:10">
      <c r="A404" s="328">
        <f>SUBTOTAL(3,$B$7:B404)</f>
        <v>23</v>
      </c>
      <c r="B404" s="329" t="s">
        <v>1574</v>
      </c>
      <c r="C404" s="329" t="s">
        <v>1575</v>
      </c>
      <c r="D404" s="330" t="s">
        <v>3023</v>
      </c>
      <c r="E404" s="331">
        <f>'表三 甲'!E689</f>
        <v>0</v>
      </c>
      <c r="F404" s="332" t="s">
        <v>3033</v>
      </c>
      <c r="G404" s="329">
        <v>0.57</v>
      </c>
      <c r="H404" s="333">
        <v>116</v>
      </c>
      <c r="I404" s="336">
        <f t="shared" si="12"/>
        <v>0</v>
      </c>
      <c r="J404" s="336">
        <f t="shared" si="9"/>
        <v>0</v>
      </c>
    </row>
    <row r="405" hidden="1" spans="1:10">
      <c r="A405" s="328">
        <f>SUBTOTAL(3,$B$7:B405)</f>
        <v>23</v>
      </c>
      <c r="B405" s="329" t="s">
        <v>1576</v>
      </c>
      <c r="C405" s="329" t="s">
        <v>1577</v>
      </c>
      <c r="D405" s="330" t="s">
        <v>3023</v>
      </c>
      <c r="E405" s="331">
        <f>'表三 甲'!E690</f>
        <v>0</v>
      </c>
      <c r="F405" s="332" t="s">
        <v>3032</v>
      </c>
      <c r="G405" s="329">
        <v>0.6</v>
      </c>
      <c r="H405" s="333">
        <v>117</v>
      </c>
      <c r="I405" s="336">
        <f t="shared" si="12"/>
        <v>0</v>
      </c>
      <c r="J405" s="336">
        <f t="shared" si="9"/>
        <v>0</v>
      </c>
    </row>
    <row r="406" hidden="1" spans="1:10">
      <c r="A406" s="328">
        <f>SUBTOTAL(3,$B$7:B406)</f>
        <v>23</v>
      </c>
      <c r="B406" s="329" t="s">
        <v>1576</v>
      </c>
      <c r="C406" s="329" t="s">
        <v>1577</v>
      </c>
      <c r="D406" s="330" t="s">
        <v>3023</v>
      </c>
      <c r="E406" s="331">
        <f>'表三 甲'!E690</f>
        <v>0</v>
      </c>
      <c r="F406" s="332" t="s">
        <v>3028</v>
      </c>
      <c r="G406" s="329">
        <v>0.6</v>
      </c>
      <c r="H406" s="333">
        <v>153</v>
      </c>
      <c r="I406" s="336">
        <f t="shared" si="12"/>
        <v>0</v>
      </c>
      <c r="J406" s="336">
        <f t="shared" si="9"/>
        <v>0</v>
      </c>
    </row>
    <row r="407" hidden="1" spans="1:10">
      <c r="A407" s="328">
        <f>SUBTOTAL(3,$B$7:B407)</f>
        <v>23</v>
      </c>
      <c r="B407" s="329" t="s">
        <v>1576</v>
      </c>
      <c r="C407" s="329" t="s">
        <v>1577</v>
      </c>
      <c r="D407" s="330" t="s">
        <v>3023</v>
      </c>
      <c r="E407" s="331">
        <f>'表三 甲'!E690</f>
        <v>0</v>
      </c>
      <c r="F407" s="332" t="s">
        <v>3033</v>
      </c>
      <c r="G407" s="329">
        <v>0.6</v>
      </c>
      <c r="H407" s="333">
        <v>116</v>
      </c>
      <c r="I407" s="336">
        <f t="shared" si="12"/>
        <v>0</v>
      </c>
      <c r="J407" s="336">
        <f t="shared" si="9"/>
        <v>0</v>
      </c>
    </row>
    <row r="408" hidden="1" spans="1:10">
      <c r="A408" s="328">
        <f>SUBTOTAL(3,$B$7:B408)</f>
        <v>23</v>
      </c>
      <c r="B408" s="329" t="s">
        <v>1578</v>
      </c>
      <c r="C408" s="329" t="s">
        <v>1579</v>
      </c>
      <c r="D408" s="330" t="s">
        <v>3023</v>
      </c>
      <c r="E408" s="331">
        <f>'表三 甲'!E691</f>
        <v>0</v>
      </c>
      <c r="F408" s="332" t="s">
        <v>3033</v>
      </c>
      <c r="G408" s="329">
        <v>0.63</v>
      </c>
      <c r="H408" s="333">
        <v>116</v>
      </c>
      <c r="I408" s="336">
        <f t="shared" si="12"/>
        <v>0</v>
      </c>
      <c r="J408" s="336">
        <f t="shared" si="9"/>
        <v>0</v>
      </c>
    </row>
    <row r="409" hidden="1" spans="1:10">
      <c r="A409" s="328">
        <f>SUBTOTAL(3,$B$7:B409)</f>
        <v>23</v>
      </c>
      <c r="B409" s="329" t="s">
        <v>1578</v>
      </c>
      <c r="C409" s="329" t="s">
        <v>1579</v>
      </c>
      <c r="D409" s="330" t="s">
        <v>3023</v>
      </c>
      <c r="E409" s="331">
        <f>'表三 甲'!E691</f>
        <v>0</v>
      </c>
      <c r="F409" s="332" t="s">
        <v>3032</v>
      </c>
      <c r="G409" s="329">
        <v>0.63</v>
      </c>
      <c r="H409" s="333">
        <v>117</v>
      </c>
      <c r="I409" s="336">
        <f t="shared" si="12"/>
        <v>0</v>
      </c>
      <c r="J409" s="336">
        <f t="shared" si="9"/>
        <v>0</v>
      </c>
    </row>
    <row r="410" hidden="1" spans="1:10">
      <c r="A410" s="328">
        <f>SUBTOTAL(3,$B$7:B410)</f>
        <v>23</v>
      </c>
      <c r="B410" s="329" t="s">
        <v>1578</v>
      </c>
      <c r="C410" s="329" t="s">
        <v>1579</v>
      </c>
      <c r="D410" s="330" t="s">
        <v>3023</v>
      </c>
      <c r="E410" s="331">
        <f>'表三 甲'!E691</f>
        <v>0</v>
      </c>
      <c r="F410" s="332" t="s">
        <v>3028</v>
      </c>
      <c r="G410" s="329">
        <v>0.63</v>
      </c>
      <c r="H410" s="333">
        <v>153</v>
      </c>
      <c r="I410" s="336">
        <f t="shared" si="12"/>
        <v>0</v>
      </c>
      <c r="J410" s="336">
        <f t="shared" si="9"/>
        <v>0</v>
      </c>
    </row>
    <row r="411" hidden="1" spans="1:10">
      <c r="A411" s="328">
        <f>SUBTOTAL(3,$B$7:B411)</f>
        <v>23</v>
      </c>
      <c r="B411" s="329" t="s">
        <v>1580</v>
      </c>
      <c r="C411" s="329" t="s">
        <v>1581</v>
      </c>
      <c r="D411" s="330" t="s">
        <v>3023</v>
      </c>
      <c r="E411" s="331">
        <f>'表三 甲'!E692</f>
        <v>0</v>
      </c>
      <c r="F411" s="332" t="s">
        <v>3028</v>
      </c>
      <c r="G411" s="329">
        <v>0.66</v>
      </c>
      <c r="H411" s="333">
        <v>153</v>
      </c>
      <c r="I411" s="336">
        <f t="shared" si="12"/>
        <v>0</v>
      </c>
      <c r="J411" s="336">
        <f t="shared" si="9"/>
        <v>0</v>
      </c>
    </row>
    <row r="412" hidden="1" spans="1:10">
      <c r="A412" s="328">
        <f>SUBTOTAL(3,$B$7:B412)</f>
        <v>23</v>
      </c>
      <c r="B412" s="329" t="s">
        <v>1580</v>
      </c>
      <c r="C412" s="329" t="s">
        <v>1581</v>
      </c>
      <c r="D412" s="330" t="s">
        <v>3023</v>
      </c>
      <c r="E412" s="331">
        <f>'表三 甲'!E692</f>
        <v>0</v>
      </c>
      <c r="F412" s="332" t="s">
        <v>3033</v>
      </c>
      <c r="G412" s="329">
        <v>0.66</v>
      </c>
      <c r="H412" s="333">
        <v>116</v>
      </c>
      <c r="I412" s="336">
        <f t="shared" si="12"/>
        <v>0</v>
      </c>
      <c r="J412" s="336">
        <f t="shared" si="9"/>
        <v>0</v>
      </c>
    </row>
    <row r="413" hidden="1" spans="1:10">
      <c r="A413" s="328">
        <f>SUBTOTAL(3,$B$7:B413)</f>
        <v>23</v>
      </c>
      <c r="B413" s="329" t="s">
        <v>1580</v>
      </c>
      <c r="C413" s="329" t="s">
        <v>1581</v>
      </c>
      <c r="D413" s="330" t="s">
        <v>3023</v>
      </c>
      <c r="E413" s="331">
        <f>'表三 甲'!E692</f>
        <v>0</v>
      </c>
      <c r="F413" s="332" t="s">
        <v>3032</v>
      </c>
      <c r="G413" s="329">
        <v>0.66</v>
      </c>
      <c r="H413" s="333">
        <v>117</v>
      </c>
      <c r="I413" s="336">
        <f t="shared" si="12"/>
        <v>0</v>
      </c>
      <c r="J413" s="336">
        <f t="shared" si="9"/>
        <v>0</v>
      </c>
    </row>
    <row r="414" hidden="1" spans="1:10">
      <c r="A414" s="328">
        <f>SUBTOTAL(3,$B$7:B414)</f>
        <v>23</v>
      </c>
      <c r="B414" s="329" t="s">
        <v>1582</v>
      </c>
      <c r="C414" s="329" t="s">
        <v>1583</v>
      </c>
      <c r="D414" s="330" t="s">
        <v>3023</v>
      </c>
      <c r="E414" s="331">
        <f>'表三 甲'!E693</f>
        <v>0</v>
      </c>
      <c r="F414" s="332" t="s">
        <v>3032</v>
      </c>
      <c r="G414" s="329">
        <v>0.69</v>
      </c>
      <c r="H414" s="333">
        <v>117</v>
      </c>
      <c r="I414" s="336">
        <f t="shared" si="12"/>
        <v>0</v>
      </c>
      <c r="J414" s="336">
        <f t="shared" ref="J414:J416" si="13">H414*I414</f>
        <v>0</v>
      </c>
    </row>
    <row r="415" hidden="1" spans="1:10">
      <c r="A415" s="328">
        <f>SUBTOTAL(3,$B$7:B415)</f>
        <v>23</v>
      </c>
      <c r="B415" s="329" t="s">
        <v>1582</v>
      </c>
      <c r="C415" s="329" t="s">
        <v>1583</v>
      </c>
      <c r="D415" s="330" t="s">
        <v>3023</v>
      </c>
      <c r="E415" s="331">
        <f>'表三 甲'!E693</f>
        <v>0</v>
      </c>
      <c r="F415" s="332" t="s">
        <v>3028</v>
      </c>
      <c r="G415" s="329">
        <v>0.69</v>
      </c>
      <c r="H415" s="333">
        <v>153</v>
      </c>
      <c r="I415" s="336">
        <f t="shared" si="12"/>
        <v>0</v>
      </c>
      <c r="J415" s="336">
        <f t="shared" si="13"/>
        <v>0</v>
      </c>
    </row>
    <row r="416" hidden="1" spans="1:10">
      <c r="A416" s="328">
        <f>SUBTOTAL(3,$B$7:B416)</f>
        <v>23</v>
      </c>
      <c r="B416" s="329" t="s">
        <v>1582</v>
      </c>
      <c r="C416" s="329" t="s">
        <v>1583</v>
      </c>
      <c r="D416" s="330" t="s">
        <v>3023</v>
      </c>
      <c r="E416" s="331">
        <f>'表三 甲'!E693</f>
        <v>0</v>
      </c>
      <c r="F416" s="332" t="s">
        <v>3033</v>
      </c>
      <c r="G416" s="329">
        <v>0.69</v>
      </c>
      <c r="H416" s="333">
        <v>116</v>
      </c>
      <c r="I416" s="336">
        <f t="shared" si="12"/>
        <v>0</v>
      </c>
      <c r="J416" s="336">
        <f t="shared" si="13"/>
        <v>0</v>
      </c>
    </row>
    <row r="417" hidden="1" spans="1:10">
      <c r="A417" s="328">
        <f>SUBTOTAL(3,$B$7:B417)</f>
        <v>23</v>
      </c>
      <c r="B417" s="329" t="s">
        <v>1584</v>
      </c>
      <c r="C417" s="329" t="s">
        <v>1585</v>
      </c>
      <c r="D417" s="330" t="s">
        <v>3023</v>
      </c>
      <c r="E417" s="334">
        <f>'表三 甲'!E694</f>
        <v>0</v>
      </c>
      <c r="F417" s="335" t="s">
        <v>3032</v>
      </c>
      <c r="G417" s="334">
        <v>0.72</v>
      </c>
      <c r="H417" s="334">
        <v>117</v>
      </c>
      <c r="I417" s="336">
        <f t="shared" si="12"/>
        <v>0</v>
      </c>
      <c r="J417" s="334">
        <f t="shared" ref="J417:J461" si="14">I417*H417</f>
        <v>0</v>
      </c>
    </row>
    <row r="418" hidden="1" spans="1:10">
      <c r="A418" s="328">
        <f>SUBTOTAL(3,$B$7:B418)</f>
        <v>23</v>
      </c>
      <c r="B418" s="329" t="s">
        <v>1584</v>
      </c>
      <c r="C418" s="329" t="s">
        <v>1585</v>
      </c>
      <c r="D418" s="330" t="s">
        <v>3023</v>
      </c>
      <c r="E418" s="334">
        <f>'表三 甲'!E694</f>
        <v>0</v>
      </c>
      <c r="F418" s="335" t="s">
        <v>3028</v>
      </c>
      <c r="G418" s="334">
        <v>0.72</v>
      </c>
      <c r="H418" s="334">
        <v>153</v>
      </c>
      <c r="I418" s="336">
        <f t="shared" si="12"/>
        <v>0</v>
      </c>
      <c r="J418" s="334">
        <f t="shared" si="14"/>
        <v>0</v>
      </c>
    </row>
    <row r="419" hidden="1" spans="1:10">
      <c r="A419" s="328">
        <f>SUBTOTAL(3,$B$7:B419)</f>
        <v>23</v>
      </c>
      <c r="B419" s="329" t="s">
        <v>1584</v>
      </c>
      <c r="C419" s="329" t="s">
        <v>1585</v>
      </c>
      <c r="D419" s="330" t="s">
        <v>3023</v>
      </c>
      <c r="E419" s="334">
        <f>'表三 甲'!E694</f>
        <v>0</v>
      </c>
      <c r="F419" s="335" t="s">
        <v>3033</v>
      </c>
      <c r="G419" s="334">
        <v>0.72</v>
      </c>
      <c r="H419" s="334">
        <v>116</v>
      </c>
      <c r="I419" s="336">
        <f t="shared" si="12"/>
        <v>0</v>
      </c>
      <c r="J419" s="334">
        <f t="shared" si="14"/>
        <v>0</v>
      </c>
    </row>
    <row r="420" hidden="1" spans="1:10">
      <c r="A420" s="328">
        <f>SUBTOTAL(3,$B$7:B420)</f>
        <v>23</v>
      </c>
      <c r="B420" s="329" t="s">
        <v>1586</v>
      </c>
      <c r="C420" s="329" t="s">
        <v>1587</v>
      </c>
      <c r="D420" s="330" t="s">
        <v>3023</v>
      </c>
      <c r="E420" s="334">
        <f>'表三 甲'!E695</f>
        <v>0</v>
      </c>
      <c r="F420" s="335" t="s">
        <v>3032</v>
      </c>
      <c r="G420" s="334">
        <v>0.75</v>
      </c>
      <c r="H420" s="334">
        <v>117</v>
      </c>
      <c r="I420" s="336">
        <f t="shared" si="12"/>
        <v>0</v>
      </c>
      <c r="J420" s="334">
        <f t="shared" si="14"/>
        <v>0</v>
      </c>
    </row>
    <row r="421" hidden="1" spans="1:10">
      <c r="A421" s="328">
        <f>SUBTOTAL(3,$B$7:B421)</f>
        <v>23</v>
      </c>
      <c r="B421" s="329" t="s">
        <v>1586</v>
      </c>
      <c r="C421" s="329" t="s">
        <v>1587</v>
      </c>
      <c r="D421" s="330" t="s">
        <v>3023</v>
      </c>
      <c r="E421" s="334">
        <f>'表三 甲'!E695</f>
        <v>0</v>
      </c>
      <c r="F421" s="335" t="s">
        <v>3033</v>
      </c>
      <c r="G421" s="334">
        <v>0.75</v>
      </c>
      <c r="H421" s="334">
        <v>116</v>
      </c>
      <c r="I421" s="336">
        <f t="shared" si="12"/>
        <v>0</v>
      </c>
      <c r="J421" s="334">
        <f t="shared" si="14"/>
        <v>0</v>
      </c>
    </row>
    <row r="422" hidden="1" spans="1:10">
      <c r="A422" s="328">
        <f>SUBTOTAL(3,$B$7:B422)</f>
        <v>23</v>
      </c>
      <c r="B422" s="329" t="s">
        <v>1586</v>
      </c>
      <c r="C422" s="329" t="s">
        <v>1587</v>
      </c>
      <c r="D422" s="330" t="s">
        <v>3023</v>
      </c>
      <c r="E422" s="334">
        <f>'表三 甲'!E695</f>
        <v>0</v>
      </c>
      <c r="F422" s="335" t="s">
        <v>3028</v>
      </c>
      <c r="G422" s="334">
        <v>0.75</v>
      </c>
      <c r="H422" s="334">
        <v>153</v>
      </c>
      <c r="I422" s="336">
        <f t="shared" si="12"/>
        <v>0</v>
      </c>
      <c r="J422" s="334">
        <f t="shared" si="14"/>
        <v>0</v>
      </c>
    </row>
    <row r="423" hidden="1" spans="1:10">
      <c r="A423" s="328">
        <f>SUBTOTAL(3,$B$7:B423)</f>
        <v>23</v>
      </c>
      <c r="B423" s="329" t="s">
        <v>1588</v>
      </c>
      <c r="C423" s="329" t="s">
        <v>1589</v>
      </c>
      <c r="D423" s="330" t="s">
        <v>3023</v>
      </c>
      <c r="E423" s="334">
        <f>'表三 甲'!E696</f>
        <v>0</v>
      </c>
      <c r="F423" s="335" t="s">
        <v>3033</v>
      </c>
      <c r="G423" s="334">
        <v>0.8</v>
      </c>
      <c r="H423" s="334">
        <v>116</v>
      </c>
      <c r="I423" s="336">
        <f t="shared" si="12"/>
        <v>0</v>
      </c>
      <c r="J423" s="334">
        <f t="shared" si="14"/>
        <v>0</v>
      </c>
    </row>
    <row r="424" hidden="1" spans="1:10">
      <c r="A424" s="328">
        <f>SUBTOTAL(3,$B$7:B424)</f>
        <v>23</v>
      </c>
      <c r="B424" s="329" t="s">
        <v>1588</v>
      </c>
      <c r="C424" s="329" t="s">
        <v>1589</v>
      </c>
      <c r="D424" s="330" t="s">
        <v>3023</v>
      </c>
      <c r="E424" s="334">
        <f>'表三 甲'!E696</f>
        <v>0</v>
      </c>
      <c r="F424" s="335" t="s">
        <v>3032</v>
      </c>
      <c r="G424" s="334">
        <v>0.8</v>
      </c>
      <c r="H424" s="334">
        <v>117</v>
      </c>
      <c r="I424" s="336">
        <f t="shared" si="12"/>
        <v>0</v>
      </c>
      <c r="J424" s="334">
        <f t="shared" si="14"/>
        <v>0</v>
      </c>
    </row>
    <row r="425" hidden="1" spans="1:10">
      <c r="A425" s="328">
        <f>SUBTOTAL(3,$B$7:B425)</f>
        <v>23</v>
      </c>
      <c r="B425" s="329" t="s">
        <v>1588</v>
      </c>
      <c r="C425" s="329" t="s">
        <v>1589</v>
      </c>
      <c r="D425" s="330" t="s">
        <v>3023</v>
      </c>
      <c r="E425" s="334">
        <f>'表三 甲'!E696</f>
        <v>0</v>
      </c>
      <c r="F425" s="335" t="s">
        <v>3028</v>
      </c>
      <c r="G425" s="334">
        <v>0.8</v>
      </c>
      <c r="H425" s="334">
        <v>153</v>
      </c>
      <c r="I425" s="336">
        <f t="shared" si="12"/>
        <v>0</v>
      </c>
      <c r="J425" s="334">
        <f t="shared" si="14"/>
        <v>0</v>
      </c>
    </row>
    <row r="426" hidden="1" spans="1:10">
      <c r="A426" s="328">
        <f>SUBTOTAL(3,$B$7:B426)</f>
        <v>23</v>
      </c>
      <c r="B426" s="329" t="s">
        <v>1590</v>
      </c>
      <c r="C426" s="329" t="s">
        <v>1591</v>
      </c>
      <c r="D426" s="330" t="s">
        <v>3023</v>
      </c>
      <c r="E426" s="334">
        <f>'表三 甲'!E697</f>
        <v>0</v>
      </c>
      <c r="F426" s="335" t="s">
        <v>3033</v>
      </c>
      <c r="G426" s="334">
        <v>0.83</v>
      </c>
      <c r="H426" s="334">
        <v>116</v>
      </c>
      <c r="I426" s="336">
        <f t="shared" si="12"/>
        <v>0</v>
      </c>
      <c r="J426" s="334">
        <f t="shared" si="14"/>
        <v>0</v>
      </c>
    </row>
    <row r="427" hidden="1" spans="1:10">
      <c r="A427" s="328">
        <f>SUBTOTAL(3,$B$7:B427)</f>
        <v>23</v>
      </c>
      <c r="B427" s="329" t="s">
        <v>1590</v>
      </c>
      <c r="C427" s="329" t="s">
        <v>1591</v>
      </c>
      <c r="D427" s="330" t="s">
        <v>3023</v>
      </c>
      <c r="E427" s="334">
        <f>'表三 甲'!E697</f>
        <v>0</v>
      </c>
      <c r="F427" s="335" t="s">
        <v>3028</v>
      </c>
      <c r="G427" s="334">
        <v>0.83</v>
      </c>
      <c r="H427" s="334">
        <v>153</v>
      </c>
      <c r="I427" s="336">
        <f t="shared" si="12"/>
        <v>0</v>
      </c>
      <c r="J427" s="334">
        <f t="shared" si="14"/>
        <v>0</v>
      </c>
    </row>
    <row r="428" hidden="1" spans="1:10">
      <c r="A428" s="328">
        <f>SUBTOTAL(3,$B$7:B428)</f>
        <v>23</v>
      </c>
      <c r="B428" s="329" t="s">
        <v>1590</v>
      </c>
      <c r="C428" s="329" t="s">
        <v>1591</v>
      </c>
      <c r="D428" s="330" t="s">
        <v>3023</v>
      </c>
      <c r="E428" s="334">
        <f>'表三 甲'!E697</f>
        <v>0</v>
      </c>
      <c r="F428" s="335" t="s">
        <v>3032</v>
      </c>
      <c r="G428" s="334">
        <v>0.83</v>
      </c>
      <c r="H428" s="334">
        <v>117</v>
      </c>
      <c r="I428" s="336">
        <f t="shared" si="12"/>
        <v>0</v>
      </c>
      <c r="J428" s="334">
        <f t="shared" si="14"/>
        <v>0</v>
      </c>
    </row>
    <row r="429" hidden="1" spans="1:10">
      <c r="A429" s="328">
        <f>SUBTOTAL(3,$B$7:B429)</f>
        <v>23</v>
      </c>
      <c r="B429" s="329" t="s">
        <v>1592</v>
      </c>
      <c r="C429" s="329" t="s">
        <v>1593</v>
      </c>
      <c r="D429" s="330" t="s">
        <v>3023</v>
      </c>
      <c r="E429" s="334">
        <f>'表三 甲'!E698</f>
        <v>0</v>
      </c>
      <c r="F429" s="335" t="s">
        <v>3033</v>
      </c>
      <c r="G429" s="334">
        <v>0.87</v>
      </c>
      <c r="H429" s="334">
        <v>116</v>
      </c>
      <c r="I429" s="336">
        <f t="shared" si="12"/>
        <v>0</v>
      </c>
      <c r="J429" s="334">
        <f t="shared" si="14"/>
        <v>0</v>
      </c>
    </row>
    <row r="430" hidden="1" spans="1:10">
      <c r="A430" s="328">
        <f>SUBTOTAL(3,$B$7:B430)</f>
        <v>23</v>
      </c>
      <c r="B430" s="329" t="s">
        <v>1592</v>
      </c>
      <c r="C430" s="329" t="s">
        <v>1593</v>
      </c>
      <c r="D430" s="330" t="s">
        <v>3023</v>
      </c>
      <c r="E430" s="334">
        <f>'表三 甲'!E698</f>
        <v>0</v>
      </c>
      <c r="F430" s="335" t="s">
        <v>3028</v>
      </c>
      <c r="G430" s="334">
        <v>0.87</v>
      </c>
      <c r="H430" s="334">
        <v>153</v>
      </c>
      <c r="I430" s="336">
        <f t="shared" si="12"/>
        <v>0</v>
      </c>
      <c r="J430" s="334">
        <f t="shared" si="14"/>
        <v>0</v>
      </c>
    </row>
    <row r="431" hidden="1" spans="1:10">
      <c r="A431" s="328">
        <f>SUBTOTAL(3,$B$7:B431)</f>
        <v>23</v>
      </c>
      <c r="B431" s="329" t="s">
        <v>1592</v>
      </c>
      <c r="C431" s="329" t="s">
        <v>1593</v>
      </c>
      <c r="D431" s="330" t="s">
        <v>3023</v>
      </c>
      <c r="E431" s="334">
        <f>'表三 甲'!E698</f>
        <v>0</v>
      </c>
      <c r="F431" s="335" t="s">
        <v>3032</v>
      </c>
      <c r="G431" s="334">
        <v>0.87</v>
      </c>
      <c r="H431" s="334">
        <v>117</v>
      </c>
      <c r="I431" s="336">
        <f t="shared" si="12"/>
        <v>0</v>
      </c>
      <c r="J431" s="334">
        <f t="shared" si="14"/>
        <v>0</v>
      </c>
    </row>
    <row r="432" hidden="1" spans="1:10">
      <c r="A432" s="328">
        <f>SUBTOTAL(3,$B$7:B432)</f>
        <v>23</v>
      </c>
      <c r="B432" s="329" t="s">
        <v>1594</v>
      </c>
      <c r="C432" s="329" t="s">
        <v>1595</v>
      </c>
      <c r="D432" s="330" t="s">
        <v>3023</v>
      </c>
      <c r="E432" s="334">
        <f>'表三 甲'!E699</f>
        <v>0</v>
      </c>
      <c r="F432" s="335" t="s">
        <v>3033</v>
      </c>
      <c r="G432" s="334">
        <v>0.93</v>
      </c>
      <c r="H432" s="334">
        <v>116</v>
      </c>
      <c r="I432" s="336">
        <f t="shared" si="12"/>
        <v>0</v>
      </c>
      <c r="J432" s="334">
        <f t="shared" si="14"/>
        <v>0</v>
      </c>
    </row>
    <row r="433" hidden="1" spans="1:10">
      <c r="A433" s="328">
        <f>SUBTOTAL(3,$B$7:B433)</f>
        <v>23</v>
      </c>
      <c r="B433" s="329" t="s">
        <v>1594</v>
      </c>
      <c r="C433" s="329" t="s">
        <v>1595</v>
      </c>
      <c r="D433" s="330" t="s">
        <v>3023</v>
      </c>
      <c r="E433" s="334">
        <f>'表三 甲'!E699</f>
        <v>0</v>
      </c>
      <c r="F433" s="335" t="s">
        <v>3032</v>
      </c>
      <c r="G433" s="334">
        <v>0.93</v>
      </c>
      <c r="H433" s="334">
        <v>117</v>
      </c>
      <c r="I433" s="336">
        <f t="shared" si="12"/>
        <v>0</v>
      </c>
      <c r="J433" s="334">
        <f t="shared" si="14"/>
        <v>0</v>
      </c>
    </row>
    <row r="434" hidden="1" spans="1:10">
      <c r="A434" s="328">
        <f>SUBTOTAL(3,$B$7:B434)</f>
        <v>23</v>
      </c>
      <c r="B434" s="329" t="s">
        <v>1594</v>
      </c>
      <c r="C434" s="329" t="s">
        <v>1595</v>
      </c>
      <c r="D434" s="330" t="s">
        <v>3023</v>
      </c>
      <c r="E434" s="334">
        <f>'表三 甲'!E699</f>
        <v>0</v>
      </c>
      <c r="F434" s="335" t="s">
        <v>3028</v>
      </c>
      <c r="G434" s="334">
        <v>0.93</v>
      </c>
      <c r="H434" s="334">
        <v>153</v>
      </c>
      <c r="I434" s="336">
        <f t="shared" si="12"/>
        <v>0</v>
      </c>
      <c r="J434" s="334">
        <f t="shared" si="14"/>
        <v>0</v>
      </c>
    </row>
    <row r="435" hidden="1" spans="1:10">
      <c r="A435" s="328">
        <f>SUBTOTAL(3,$B$7:B435)</f>
        <v>23</v>
      </c>
      <c r="B435" s="329" t="s">
        <v>1596</v>
      </c>
      <c r="C435" s="329" t="s">
        <v>1597</v>
      </c>
      <c r="D435" s="330" t="s">
        <v>3023</v>
      </c>
      <c r="E435" s="334">
        <f>'表三 甲'!E700</f>
        <v>0</v>
      </c>
      <c r="F435" s="335" t="s">
        <v>3028</v>
      </c>
      <c r="G435" s="334">
        <v>0.98</v>
      </c>
      <c r="H435" s="334">
        <v>153</v>
      </c>
      <c r="I435" s="336">
        <f t="shared" si="12"/>
        <v>0</v>
      </c>
      <c r="J435" s="334">
        <f t="shared" si="14"/>
        <v>0</v>
      </c>
    </row>
    <row r="436" hidden="1" spans="1:10">
      <c r="A436" s="328">
        <f>SUBTOTAL(3,$B$7:B436)</f>
        <v>23</v>
      </c>
      <c r="B436" s="329" t="s">
        <v>1596</v>
      </c>
      <c r="C436" s="329" t="s">
        <v>1597</v>
      </c>
      <c r="D436" s="330" t="s">
        <v>3023</v>
      </c>
      <c r="E436" s="334">
        <f>'表三 甲'!E700</f>
        <v>0</v>
      </c>
      <c r="F436" s="335" t="s">
        <v>3032</v>
      </c>
      <c r="G436" s="334">
        <v>0.98</v>
      </c>
      <c r="H436" s="334">
        <v>117</v>
      </c>
      <c r="I436" s="336">
        <f t="shared" si="12"/>
        <v>0</v>
      </c>
      <c r="J436" s="334">
        <f t="shared" si="14"/>
        <v>0</v>
      </c>
    </row>
    <row r="437" hidden="1" spans="1:10">
      <c r="A437" s="328">
        <f>SUBTOTAL(3,$B$7:B437)</f>
        <v>23</v>
      </c>
      <c r="B437" s="329" t="s">
        <v>1596</v>
      </c>
      <c r="C437" s="329" t="s">
        <v>1597</v>
      </c>
      <c r="D437" s="330" t="s">
        <v>3023</v>
      </c>
      <c r="E437" s="334">
        <f>'表三 甲'!E700</f>
        <v>0</v>
      </c>
      <c r="F437" s="335" t="s">
        <v>3033</v>
      </c>
      <c r="G437" s="334">
        <v>0.98</v>
      </c>
      <c r="H437" s="334">
        <v>116</v>
      </c>
      <c r="I437" s="336">
        <f t="shared" si="12"/>
        <v>0</v>
      </c>
      <c r="J437" s="334">
        <f t="shared" si="14"/>
        <v>0</v>
      </c>
    </row>
    <row r="438" hidden="1" spans="1:10">
      <c r="A438" s="328">
        <f>SUBTOTAL(3,$B$7:B438)</f>
        <v>23</v>
      </c>
      <c r="B438" s="329" t="s">
        <v>1598</v>
      </c>
      <c r="C438" s="329" t="s">
        <v>1599</v>
      </c>
      <c r="D438" s="330" t="s">
        <v>3023</v>
      </c>
      <c r="E438" s="334">
        <f>'表三 甲'!E701</f>
        <v>0</v>
      </c>
      <c r="F438" s="335" t="s">
        <v>3028</v>
      </c>
      <c r="G438" s="334">
        <v>1.02</v>
      </c>
      <c r="H438" s="334">
        <v>153</v>
      </c>
      <c r="I438" s="336">
        <f t="shared" si="12"/>
        <v>0</v>
      </c>
      <c r="J438" s="334">
        <f t="shared" si="14"/>
        <v>0</v>
      </c>
    </row>
    <row r="439" hidden="1" spans="1:10">
      <c r="A439" s="328">
        <f>SUBTOTAL(3,$B$7:B439)</f>
        <v>23</v>
      </c>
      <c r="B439" s="329" t="s">
        <v>1598</v>
      </c>
      <c r="C439" s="329" t="s">
        <v>1599</v>
      </c>
      <c r="D439" s="330" t="s">
        <v>3023</v>
      </c>
      <c r="E439" s="334">
        <f>'表三 甲'!E701</f>
        <v>0</v>
      </c>
      <c r="F439" s="335" t="s">
        <v>3032</v>
      </c>
      <c r="G439" s="334">
        <v>1.02</v>
      </c>
      <c r="H439" s="334">
        <v>117</v>
      </c>
      <c r="I439" s="336">
        <f t="shared" si="12"/>
        <v>0</v>
      </c>
      <c r="J439" s="334">
        <f t="shared" si="14"/>
        <v>0</v>
      </c>
    </row>
    <row r="440" hidden="1" spans="1:10">
      <c r="A440" s="328">
        <f>SUBTOTAL(3,$B$7:B440)</f>
        <v>23</v>
      </c>
      <c r="B440" s="329" t="s">
        <v>1598</v>
      </c>
      <c r="C440" s="329" t="s">
        <v>1599</v>
      </c>
      <c r="D440" s="330" t="s">
        <v>3023</v>
      </c>
      <c r="E440" s="334">
        <f>'表三 甲'!E701</f>
        <v>0</v>
      </c>
      <c r="F440" s="335" t="s">
        <v>3033</v>
      </c>
      <c r="G440" s="334">
        <v>1.02</v>
      </c>
      <c r="H440" s="334">
        <v>116</v>
      </c>
      <c r="I440" s="336">
        <f t="shared" si="12"/>
        <v>0</v>
      </c>
      <c r="J440" s="334">
        <f t="shared" si="14"/>
        <v>0</v>
      </c>
    </row>
    <row r="441" hidden="1" spans="1:10">
      <c r="A441" s="328">
        <f>SUBTOTAL(3,$B$7:B441)</f>
        <v>23</v>
      </c>
      <c r="B441" s="329" t="s">
        <v>1600</v>
      </c>
      <c r="C441" s="329" t="s">
        <v>1601</v>
      </c>
      <c r="D441" s="330" t="s">
        <v>3023</v>
      </c>
      <c r="E441" s="334">
        <f>'表三 甲'!E702</f>
        <v>0</v>
      </c>
      <c r="F441" s="335" t="s">
        <v>3028</v>
      </c>
      <c r="G441" s="334">
        <v>1.05</v>
      </c>
      <c r="H441" s="334">
        <v>153</v>
      </c>
      <c r="I441" s="336">
        <f t="shared" si="12"/>
        <v>0</v>
      </c>
      <c r="J441" s="334">
        <f t="shared" si="14"/>
        <v>0</v>
      </c>
    </row>
    <row r="442" hidden="1" spans="1:10">
      <c r="A442" s="328">
        <f>SUBTOTAL(3,$B$7:B442)</f>
        <v>23</v>
      </c>
      <c r="B442" s="329" t="s">
        <v>1600</v>
      </c>
      <c r="C442" s="329" t="s">
        <v>1601</v>
      </c>
      <c r="D442" s="330" t="s">
        <v>3023</v>
      </c>
      <c r="E442" s="334">
        <f>'表三 甲'!E702</f>
        <v>0</v>
      </c>
      <c r="F442" s="335" t="s">
        <v>3033</v>
      </c>
      <c r="G442" s="334">
        <v>1.05</v>
      </c>
      <c r="H442" s="334">
        <v>116</v>
      </c>
      <c r="I442" s="336">
        <f t="shared" si="12"/>
        <v>0</v>
      </c>
      <c r="J442" s="334">
        <f t="shared" si="14"/>
        <v>0</v>
      </c>
    </row>
    <row r="443" hidden="1" spans="1:10">
      <c r="A443" s="328">
        <f>SUBTOTAL(3,$B$7:B443)</f>
        <v>23</v>
      </c>
      <c r="B443" s="329" t="s">
        <v>1600</v>
      </c>
      <c r="C443" s="329" t="s">
        <v>1601</v>
      </c>
      <c r="D443" s="330" t="s">
        <v>3023</v>
      </c>
      <c r="E443" s="334">
        <f>'表三 甲'!E702</f>
        <v>0</v>
      </c>
      <c r="F443" s="335" t="s">
        <v>3032</v>
      </c>
      <c r="G443" s="334">
        <v>1.05</v>
      </c>
      <c r="H443" s="334">
        <v>117</v>
      </c>
      <c r="I443" s="336">
        <f t="shared" si="12"/>
        <v>0</v>
      </c>
      <c r="J443" s="334">
        <f t="shared" si="14"/>
        <v>0</v>
      </c>
    </row>
    <row r="444" hidden="1" spans="1:10">
      <c r="A444" s="328">
        <f>SUBTOTAL(3,$B$7:B444)</f>
        <v>23</v>
      </c>
      <c r="B444" s="329" t="s">
        <v>1602</v>
      </c>
      <c r="C444" s="329" t="s">
        <v>1603</v>
      </c>
      <c r="D444" s="330" t="s">
        <v>3023</v>
      </c>
      <c r="E444" s="334">
        <f>'表三 甲'!E703</f>
        <v>0</v>
      </c>
      <c r="F444" s="335" t="s">
        <v>3028</v>
      </c>
      <c r="G444" s="334">
        <v>1.08</v>
      </c>
      <c r="H444" s="334">
        <v>153</v>
      </c>
      <c r="I444" s="336">
        <f t="shared" si="12"/>
        <v>0</v>
      </c>
      <c r="J444" s="334">
        <f t="shared" si="14"/>
        <v>0</v>
      </c>
    </row>
    <row r="445" hidden="1" spans="1:10">
      <c r="A445" s="328">
        <f>SUBTOTAL(3,$B$7:B445)</f>
        <v>23</v>
      </c>
      <c r="B445" s="329" t="s">
        <v>1602</v>
      </c>
      <c r="C445" s="329" t="s">
        <v>1603</v>
      </c>
      <c r="D445" s="330" t="s">
        <v>3023</v>
      </c>
      <c r="E445" s="331">
        <f>'表三 甲'!E703</f>
        <v>0</v>
      </c>
      <c r="F445" s="335" t="s">
        <v>3032</v>
      </c>
      <c r="G445" s="329">
        <v>1.08</v>
      </c>
      <c r="H445" s="334">
        <v>117</v>
      </c>
      <c r="I445" s="336">
        <f t="shared" si="12"/>
        <v>0</v>
      </c>
      <c r="J445" s="334">
        <f t="shared" si="14"/>
        <v>0</v>
      </c>
    </row>
    <row r="446" hidden="1" spans="1:10">
      <c r="A446" s="328">
        <f>SUBTOTAL(3,$B$7:B446)</f>
        <v>23</v>
      </c>
      <c r="B446" s="329" t="s">
        <v>1602</v>
      </c>
      <c r="C446" s="329" t="s">
        <v>1603</v>
      </c>
      <c r="D446" s="330" t="s">
        <v>3023</v>
      </c>
      <c r="E446" s="331">
        <f>'表三 甲'!E703</f>
        <v>0</v>
      </c>
      <c r="F446" s="335" t="s">
        <v>3033</v>
      </c>
      <c r="G446" s="329">
        <v>1.08</v>
      </c>
      <c r="H446" s="334">
        <v>116</v>
      </c>
      <c r="I446" s="336">
        <f t="shared" si="12"/>
        <v>0</v>
      </c>
      <c r="J446" s="334">
        <f t="shared" si="14"/>
        <v>0</v>
      </c>
    </row>
    <row r="447" hidden="1" spans="1:10">
      <c r="A447" s="328">
        <f>SUBTOTAL(3,$B$7:B447)</f>
        <v>23</v>
      </c>
      <c r="B447" s="329" t="s">
        <v>1604</v>
      </c>
      <c r="C447" s="329" t="s">
        <v>1605</v>
      </c>
      <c r="D447" s="330" t="s">
        <v>3023</v>
      </c>
      <c r="E447" s="331">
        <f>'表三 甲'!E704</f>
        <v>0</v>
      </c>
      <c r="F447" s="335" t="s">
        <v>3028</v>
      </c>
      <c r="G447" s="329">
        <v>1.1</v>
      </c>
      <c r="H447" s="334">
        <v>153</v>
      </c>
      <c r="I447" s="336">
        <f t="shared" si="12"/>
        <v>0</v>
      </c>
      <c r="J447" s="334">
        <f t="shared" si="14"/>
        <v>0</v>
      </c>
    </row>
    <row r="448" hidden="1" spans="1:10">
      <c r="A448" s="328">
        <f>SUBTOTAL(3,$B$7:B448)</f>
        <v>23</v>
      </c>
      <c r="B448" s="329" t="s">
        <v>1604</v>
      </c>
      <c r="C448" s="329" t="s">
        <v>1605</v>
      </c>
      <c r="D448" s="330" t="s">
        <v>3023</v>
      </c>
      <c r="E448" s="331">
        <f>'表三 甲'!E704</f>
        <v>0</v>
      </c>
      <c r="F448" s="335" t="s">
        <v>3033</v>
      </c>
      <c r="G448" s="329">
        <v>1.1</v>
      </c>
      <c r="H448" s="334">
        <v>116</v>
      </c>
      <c r="I448" s="336">
        <f t="shared" si="12"/>
        <v>0</v>
      </c>
      <c r="J448" s="334">
        <f t="shared" si="14"/>
        <v>0</v>
      </c>
    </row>
    <row r="449" hidden="1" spans="1:10">
      <c r="A449" s="328">
        <f>SUBTOTAL(3,$B$7:B449)</f>
        <v>23</v>
      </c>
      <c r="B449" s="329" t="s">
        <v>1604</v>
      </c>
      <c r="C449" s="329" t="s">
        <v>1605</v>
      </c>
      <c r="D449" s="330" t="s">
        <v>3023</v>
      </c>
      <c r="E449" s="331">
        <f>'表三 甲'!E704</f>
        <v>0</v>
      </c>
      <c r="F449" s="335" t="s">
        <v>3032</v>
      </c>
      <c r="G449" s="329">
        <v>1.1</v>
      </c>
      <c r="H449" s="334">
        <v>117</v>
      </c>
      <c r="I449" s="336">
        <f t="shared" si="12"/>
        <v>0</v>
      </c>
      <c r="J449" s="334">
        <f t="shared" si="14"/>
        <v>0</v>
      </c>
    </row>
    <row r="450" hidden="1" spans="1:10">
      <c r="A450" s="328">
        <f>SUBTOTAL(3,$B$7:B450)</f>
        <v>23</v>
      </c>
      <c r="B450" s="329" t="s">
        <v>1606</v>
      </c>
      <c r="C450" s="329" t="s">
        <v>1607</v>
      </c>
      <c r="D450" s="330" t="s">
        <v>3023</v>
      </c>
      <c r="E450" s="331">
        <f>'表三 甲'!E705</f>
        <v>0</v>
      </c>
      <c r="F450" s="335" t="s">
        <v>3033</v>
      </c>
      <c r="G450" s="329">
        <v>1.11</v>
      </c>
      <c r="H450" s="334">
        <v>116</v>
      </c>
      <c r="I450" s="336">
        <f t="shared" si="12"/>
        <v>0</v>
      </c>
      <c r="J450" s="334">
        <f t="shared" si="14"/>
        <v>0</v>
      </c>
    </row>
    <row r="451" hidden="1" spans="1:10">
      <c r="A451" s="328">
        <f>SUBTOTAL(3,$B$7:B451)</f>
        <v>23</v>
      </c>
      <c r="B451" s="329" t="s">
        <v>1606</v>
      </c>
      <c r="C451" s="329" t="s">
        <v>1607</v>
      </c>
      <c r="D451" s="330" t="s">
        <v>3023</v>
      </c>
      <c r="E451" s="331">
        <f>'表三 甲'!E705</f>
        <v>0</v>
      </c>
      <c r="F451" s="332" t="s">
        <v>3032</v>
      </c>
      <c r="G451" s="329">
        <v>1.11</v>
      </c>
      <c r="H451" s="333">
        <v>117</v>
      </c>
      <c r="I451" s="336">
        <f t="shared" si="12"/>
        <v>0</v>
      </c>
      <c r="J451" s="336">
        <f t="shared" si="14"/>
        <v>0</v>
      </c>
    </row>
    <row r="452" hidden="1" spans="1:10">
      <c r="A452" s="328">
        <f>SUBTOTAL(3,$B$7:B452)</f>
        <v>23</v>
      </c>
      <c r="B452" s="329" t="s">
        <v>1606</v>
      </c>
      <c r="C452" s="329" t="s">
        <v>1607</v>
      </c>
      <c r="D452" s="330" t="s">
        <v>3023</v>
      </c>
      <c r="E452" s="331">
        <f>'表三 甲'!E705</f>
        <v>0</v>
      </c>
      <c r="F452" s="332" t="s">
        <v>3028</v>
      </c>
      <c r="G452" s="329">
        <v>1.11</v>
      </c>
      <c r="H452" s="333">
        <v>153</v>
      </c>
      <c r="I452" s="336">
        <f t="shared" si="12"/>
        <v>0</v>
      </c>
      <c r="J452" s="336">
        <f t="shared" si="14"/>
        <v>0</v>
      </c>
    </row>
    <row r="453" hidden="1" spans="1:10">
      <c r="A453" s="328">
        <f>SUBTOTAL(3,$B$7:B453)</f>
        <v>23</v>
      </c>
      <c r="B453" s="329" t="s">
        <v>1608</v>
      </c>
      <c r="C453" s="329" t="s">
        <v>1609</v>
      </c>
      <c r="D453" s="330" t="s">
        <v>3023</v>
      </c>
      <c r="E453" s="331">
        <f>'表三 甲'!E706</f>
        <v>0</v>
      </c>
      <c r="F453" s="332" t="s">
        <v>3028</v>
      </c>
      <c r="G453" s="329">
        <v>1.14</v>
      </c>
      <c r="H453" s="333">
        <v>153</v>
      </c>
      <c r="I453" s="336">
        <f t="shared" si="12"/>
        <v>0</v>
      </c>
      <c r="J453" s="336">
        <f t="shared" si="14"/>
        <v>0</v>
      </c>
    </row>
    <row r="454" hidden="1" spans="1:10">
      <c r="A454" s="328">
        <f>SUBTOTAL(3,$B$7:B454)</f>
        <v>23</v>
      </c>
      <c r="B454" s="329" t="s">
        <v>1608</v>
      </c>
      <c r="C454" s="329" t="s">
        <v>1609</v>
      </c>
      <c r="D454" s="330" t="s">
        <v>3023</v>
      </c>
      <c r="E454" s="331">
        <f>'表三 甲'!E706</f>
        <v>0</v>
      </c>
      <c r="F454" s="332" t="s">
        <v>3033</v>
      </c>
      <c r="G454" s="329">
        <v>1.14</v>
      </c>
      <c r="H454" s="333">
        <v>116</v>
      </c>
      <c r="I454" s="336">
        <f t="shared" si="12"/>
        <v>0</v>
      </c>
      <c r="J454" s="336">
        <f t="shared" si="14"/>
        <v>0</v>
      </c>
    </row>
    <row r="455" hidden="1" spans="1:10">
      <c r="A455" s="328">
        <f>SUBTOTAL(3,$B$7:B455)</f>
        <v>23</v>
      </c>
      <c r="B455" s="329" t="s">
        <v>1608</v>
      </c>
      <c r="C455" s="329" t="s">
        <v>1609</v>
      </c>
      <c r="D455" s="330" t="s">
        <v>3023</v>
      </c>
      <c r="E455" s="331">
        <f>'表三 甲'!E706</f>
        <v>0</v>
      </c>
      <c r="F455" s="332" t="s">
        <v>3032</v>
      </c>
      <c r="G455" s="329">
        <v>1.14</v>
      </c>
      <c r="H455" s="333">
        <v>117</v>
      </c>
      <c r="I455" s="336">
        <f t="shared" si="12"/>
        <v>0</v>
      </c>
      <c r="J455" s="336">
        <f t="shared" si="14"/>
        <v>0</v>
      </c>
    </row>
    <row r="456" hidden="1" spans="1:10">
      <c r="A456" s="328">
        <f>SUBTOTAL(3,$B$7:B456)</f>
        <v>23</v>
      </c>
      <c r="B456" s="329" t="s">
        <v>1610</v>
      </c>
      <c r="C456" s="329" t="s">
        <v>1611</v>
      </c>
      <c r="D456" s="330" t="s">
        <v>3023</v>
      </c>
      <c r="E456" s="331">
        <f>'表三 甲'!E707</f>
        <v>0</v>
      </c>
      <c r="F456" s="332" t="s">
        <v>3033</v>
      </c>
      <c r="G456" s="329">
        <v>1.16</v>
      </c>
      <c r="H456" s="333">
        <v>116</v>
      </c>
      <c r="I456" s="336">
        <f t="shared" ref="I456:I503" si="15">E456*G456</f>
        <v>0</v>
      </c>
      <c r="J456" s="336">
        <f t="shared" si="14"/>
        <v>0</v>
      </c>
    </row>
    <row r="457" hidden="1" spans="1:10">
      <c r="A457" s="328">
        <f>SUBTOTAL(3,$B$7:B457)</f>
        <v>23</v>
      </c>
      <c r="B457" s="329" t="s">
        <v>1610</v>
      </c>
      <c r="C457" s="329" t="s">
        <v>1611</v>
      </c>
      <c r="D457" s="330" t="s">
        <v>3023</v>
      </c>
      <c r="E457" s="331">
        <f>'表三 甲'!E707</f>
        <v>0</v>
      </c>
      <c r="F457" s="332" t="s">
        <v>3028</v>
      </c>
      <c r="G457" s="329">
        <v>1.16</v>
      </c>
      <c r="H457" s="333">
        <v>153</v>
      </c>
      <c r="I457" s="336">
        <f t="shared" si="15"/>
        <v>0</v>
      </c>
      <c r="J457" s="336">
        <f t="shared" si="14"/>
        <v>0</v>
      </c>
    </row>
    <row r="458" hidden="1" spans="1:10">
      <c r="A458" s="328">
        <f>SUBTOTAL(3,$B$7:B458)</f>
        <v>23</v>
      </c>
      <c r="B458" s="329" t="s">
        <v>1610</v>
      </c>
      <c r="C458" s="329" t="s">
        <v>1611</v>
      </c>
      <c r="D458" s="330" t="s">
        <v>3023</v>
      </c>
      <c r="E458" s="331">
        <f>'表三 甲'!E707</f>
        <v>0</v>
      </c>
      <c r="F458" s="332" t="s">
        <v>3032</v>
      </c>
      <c r="G458" s="329">
        <v>1.16</v>
      </c>
      <c r="H458" s="333">
        <v>117</v>
      </c>
      <c r="I458" s="336">
        <f t="shared" si="15"/>
        <v>0</v>
      </c>
      <c r="J458" s="336">
        <f t="shared" si="14"/>
        <v>0</v>
      </c>
    </row>
    <row r="459" hidden="1" spans="1:10">
      <c r="A459" s="328">
        <f>SUBTOTAL(3,$B$7:B459)</f>
        <v>23</v>
      </c>
      <c r="B459" s="329" t="s">
        <v>1612</v>
      </c>
      <c r="C459" s="329" t="s">
        <v>1613</v>
      </c>
      <c r="D459" s="330" t="s">
        <v>3023</v>
      </c>
      <c r="E459" s="331">
        <f>'表三 甲'!E708</f>
        <v>0</v>
      </c>
      <c r="F459" s="332" t="s">
        <v>3032</v>
      </c>
      <c r="G459" s="329">
        <v>1.17</v>
      </c>
      <c r="H459" s="333">
        <v>117</v>
      </c>
      <c r="I459" s="336">
        <f t="shared" si="15"/>
        <v>0</v>
      </c>
      <c r="J459" s="336">
        <f t="shared" si="14"/>
        <v>0</v>
      </c>
    </row>
    <row r="460" hidden="1" spans="1:10">
      <c r="A460" s="328">
        <f>SUBTOTAL(3,$B$7:B460)</f>
        <v>23</v>
      </c>
      <c r="B460" s="329" t="s">
        <v>1612</v>
      </c>
      <c r="C460" s="329" t="s">
        <v>1613</v>
      </c>
      <c r="D460" s="330" t="s">
        <v>3023</v>
      </c>
      <c r="E460" s="331">
        <f>'表三 甲'!E708</f>
        <v>0</v>
      </c>
      <c r="F460" s="332" t="s">
        <v>3033</v>
      </c>
      <c r="G460" s="329">
        <v>1.17</v>
      </c>
      <c r="H460" s="333">
        <v>116</v>
      </c>
      <c r="I460" s="336">
        <f t="shared" si="15"/>
        <v>0</v>
      </c>
      <c r="J460" s="336">
        <f t="shared" si="14"/>
        <v>0</v>
      </c>
    </row>
    <row r="461" hidden="1" spans="1:10">
      <c r="A461" s="328">
        <f>SUBTOTAL(3,$B$7:B461)</f>
        <v>23</v>
      </c>
      <c r="B461" s="329" t="s">
        <v>1612</v>
      </c>
      <c r="C461" s="329" t="s">
        <v>1613</v>
      </c>
      <c r="D461" s="330" t="s">
        <v>3023</v>
      </c>
      <c r="E461" s="331">
        <f>'表三 甲'!E708</f>
        <v>0</v>
      </c>
      <c r="F461" s="332" t="s">
        <v>3028</v>
      </c>
      <c r="G461" s="329">
        <v>1.17</v>
      </c>
      <c r="H461" s="333">
        <v>153</v>
      </c>
      <c r="I461" s="336">
        <f t="shared" si="15"/>
        <v>0</v>
      </c>
      <c r="J461" s="336">
        <f t="shared" si="14"/>
        <v>0</v>
      </c>
    </row>
    <row r="462" hidden="1" spans="1:10">
      <c r="A462" s="328">
        <f>SUBTOTAL(3,$B$7:B462)</f>
        <v>23</v>
      </c>
      <c r="B462" s="329" t="s">
        <v>1614</v>
      </c>
      <c r="C462" s="329" t="s">
        <v>1615</v>
      </c>
      <c r="D462" s="330" t="s">
        <v>3023</v>
      </c>
      <c r="E462" s="331">
        <f>'表三 甲'!E709</f>
        <v>0</v>
      </c>
      <c r="F462" s="332" t="s">
        <v>3032</v>
      </c>
      <c r="G462" s="329">
        <v>1.19</v>
      </c>
      <c r="H462" s="333">
        <v>117</v>
      </c>
      <c r="I462" s="336">
        <f t="shared" si="15"/>
        <v>0</v>
      </c>
      <c r="J462" s="336">
        <f t="shared" ref="J462:J503" si="16">H462*I462</f>
        <v>0</v>
      </c>
    </row>
    <row r="463" hidden="1" spans="1:10">
      <c r="A463" s="328">
        <f>SUBTOTAL(3,$B$7:B463)</f>
        <v>23</v>
      </c>
      <c r="B463" s="329" t="s">
        <v>1614</v>
      </c>
      <c r="C463" s="329" t="s">
        <v>1615</v>
      </c>
      <c r="D463" s="330" t="s">
        <v>3023</v>
      </c>
      <c r="E463" s="331">
        <f>'表三 甲'!E709</f>
        <v>0</v>
      </c>
      <c r="F463" s="332" t="s">
        <v>3033</v>
      </c>
      <c r="G463" s="329">
        <v>1.19</v>
      </c>
      <c r="H463" s="333">
        <v>116</v>
      </c>
      <c r="I463" s="336">
        <f t="shared" si="15"/>
        <v>0</v>
      </c>
      <c r="J463" s="336">
        <f t="shared" si="16"/>
        <v>0</v>
      </c>
    </row>
    <row r="464" hidden="1" spans="1:10">
      <c r="A464" s="328">
        <f>SUBTOTAL(3,$B$7:B464)</f>
        <v>23</v>
      </c>
      <c r="B464" s="329" t="s">
        <v>1614</v>
      </c>
      <c r="C464" s="329" t="s">
        <v>1615</v>
      </c>
      <c r="D464" s="330" t="s">
        <v>3023</v>
      </c>
      <c r="E464" s="331">
        <f>'表三 甲'!E709</f>
        <v>0</v>
      </c>
      <c r="F464" s="332" t="s">
        <v>3028</v>
      </c>
      <c r="G464" s="329">
        <v>1.19</v>
      </c>
      <c r="H464" s="333">
        <v>153</v>
      </c>
      <c r="I464" s="336">
        <f t="shared" si="15"/>
        <v>0</v>
      </c>
      <c r="J464" s="336">
        <f t="shared" si="16"/>
        <v>0</v>
      </c>
    </row>
    <row r="465" hidden="1" spans="1:10">
      <c r="A465" s="328">
        <f>SUBTOTAL(3,$B$7:B465)</f>
        <v>23</v>
      </c>
      <c r="B465" s="329" t="s">
        <v>1616</v>
      </c>
      <c r="C465" s="329" t="s">
        <v>1617</v>
      </c>
      <c r="D465" s="330" t="s">
        <v>3023</v>
      </c>
      <c r="E465" s="331">
        <f>'表三 甲'!E710</f>
        <v>0</v>
      </c>
      <c r="F465" s="332" t="s">
        <v>3028</v>
      </c>
      <c r="G465" s="329">
        <v>1.21</v>
      </c>
      <c r="H465" s="333">
        <v>153</v>
      </c>
      <c r="I465" s="336">
        <f t="shared" si="15"/>
        <v>0</v>
      </c>
      <c r="J465" s="336">
        <f t="shared" si="16"/>
        <v>0</v>
      </c>
    </row>
    <row r="466" hidden="1" spans="1:10">
      <c r="A466" s="328">
        <f>SUBTOTAL(3,$B$7:B466)</f>
        <v>23</v>
      </c>
      <c r="B466" s="329" t="s">
        <v>1616</v>
      </c>
      <c r="C466" s="329" t="s">
        <v>1617</v>
      </c>
      <c r="D466" s="330" t="s">
        <v>3023</v>
      </c>
      <c r="E466" s="331">
        <f>'表三 甲'!E710</f>
        <v>0</v>
      </c>
      <c r="F466" s="332" t="s">
        <v>3033</v>
      </c>
      <c r="G466" s="329">
        <v>1.21</v>
      </c>
      <c r="H466" s="333">
        <v>116</v>
      </c>
      <c r="I466" s="336">
        <f t="shared" si="15"/>
        <v>0</v>
      </c>
      <c r="J466" s="336">
        <f t="shared" si="16"/>
        <v>0</v>
      </c>
    </row>
    <row r="467" hidden="1" spans="1:10">
      <c r="A467" s="328">
        <f>SUBTOTAL(3,$B$7:B467)</f>
        <v>23</v>
      </c>
      <c r="B467" s="329" t="s">
        <v>1616</v>
      </c>
      <c r="C467" s="329" t="s">
        <v>1617</v>
      </c>
      <c r="D467" s="330" t="s">
        <v>3023</v>
      </c>
      <c r="E467" s="331">
        <f>'表三 甲'!E710</f>
        <v>0</v>
      </c>
      <c r="F467" s="332" t="s">
        <v>3032</v>
      </c>
      <c r="G467" s="329">
        <v>1.21</v>
      </c>
      <c r="H467" s="333">
        <v>117</v>
      </c>
      <c r="I467" s="336">
        <f t="shared" si="15"/>
        <v>0</v>
      </c>
      <c r="J467" s="336">
        <f t="shared" si="16"/>
        <v>0</v>
      </c>
    </row>
    <row r="468" ht="24" hidden="1" spans="1:10">
      <c r="A468" s="328">
        <f>SUBTOTAL(3,$B$7:B468)</f>
        <v>23</v>
      </c>
      <c r="B468" s="329" t="s">
        <v>1618</v>
      </c>
      <c r="C468" s="329" t="s">
        <v>1619</v>
      </c>
      <c r="D468" s="330" t="s">
        <v>3023</v>
      </c>
      <c r="E468" s="331">
        <f>'表三 甲'!E711</f>
        <v>0</v>
      </c>
      <c r="F468" s="332" t="s">
        <v>3033</v>
      </c>
      <c r="G468" s="329">
        <v>0.06</v>
      </c>
      <c r="H468" s="333">
        <v>116</v>
      </c>
      <c r="I468" s="336">
        <f t="shared" si="15"/>
        <v>0</v>
      </c>
      <c r="J468" s="336">
        <f t="shared" si="16"/>
        <v>0</v>
      </c>
    </row>
    <row r="469" ht="24" hidden="1" spans="1:10">
      <c r="A469" s="328">
        <f>SUBTOTAL(3,$B$7:B469)</f>
        <v>23</v>
      </c>
      <c r="B469" s="329" t="s">
        <v>1618</v>
      </c>
      <c r="C469" s="329" t="s">
        <v>1619</v>
      </c>
      <c r="D469" s="330" t="s">
        <v>3023</v>
      </c>
      <c r="E469" s="331">
        <f>E468</f>
        <v>0</v>
      </c>
      <c r="F469" s="332" t="s">
        <v>3032</v>
      </c>
      <c r="G469" s="329">
        <v>0.06</v>
      </c>
      <c r="H469" s="333">
        <v>117</v>
      </c>
      <c r="I469" s="336">
        <f t="shared" si="15"/>
        <v>0</v>
      </c>
      <c r="J469" s="336">
        <f t="shared" si="16"/>
        <v>0</v>
      </c>
    </row>
    <row r="470" ht="24" hidden="1" spans="1:10">
      <c r="A470" s="328">
        <f>SUBTOTAL(3,$B$7:B470)</f>
        <v>23</v>
      </c>
      <c r="B470" s="329" t="s">
        <v>1621</v>
      </c>
      <c r="C470" s="329" t="s">
        <v>1622</v>
      </c>
      <c r="D470" s="330" t="s">
        <v>3023</v>
      </c>
      <c r="E470" s="331">
        <f>'表三 甲'!E712</f>
        <v>0</v>
      </c>
      <c r="F470" s="332" t="s">
        <v>3033</v>
      </c>
      <c r="G470" s="329">
        <v>0.06</v>
      </c>
      <c r="H470" s="333">
        <v>116</v>
      </c>
      <c r="I470" s="336">
        <f t="shared" si="15"/>
        <v>0</v>
      </c>
      <c r="J470" s="336">
        <f t="shared" si="16"/>
        <v>0</v>
      </c>
    </row>
    <row r="471" ht="24" hidden="1" spans="1:10">
      <c r="A471" s="328">
        <f>SUBTOTAL(3,$B$7:B471)</f>
        <v>23</v>
      </c>
      <c r="B471" s="329" t="s">
        <v>1621</v>
      </c>
      <c r="C471" s="329" t="s">
        <v>1622</v>
      </c>
      <c r="D471" s="330" t="s">
        <v>3023</v>
      </c>
      <c r="E471" s="331">
        <f>E470</f>
        <v>0</v>
      </c>
      <c r="F471" s="332" t="s">
        <v>3032</v>
      </c>
      <c r="G471" s="329">
        <v>0.06</v>
      </c>
      <c r="H471" s="333">
        <v>117</v>
      </c>
      <c r="I471" s="336">
        <f t="shared" si="15"/>
        <v>0</v>
      </c>
      <c r="J471" s="336">
        <f t="shared" si="16"/>
        <v>0</v>
      </c>
    </row>
    <row r="472" ht="24" hidden="1" spans="1:10">
      <c r="A472" s="328">
        <f>SUBTOTAL(3,$B$7:B472)</f>
        <v>23</v>
      </c>
      <c r="B472" s="329" t="s">
        <v>1623</v>
      </c>
      <c r="C472" s="329" t="s">
        <v>1624</v>
      </c>
      <c r="D472" s="330" t="s">
        <v>3023</v>
      </c>
      <c r="E472" s="331">
        <f>'表三 甲'!E713</f>
        <v>0</v>
      </c>
      <c r="F472" s="332" t="s">
        <v>3032</v>
      </c>
      <c r="G472" s="329">
        <v>0.1</v>
      </c>
      <c r="H472" s="333">
        <v>117</v>
      </c>
      <c r="I472" s="336">
        <f t="shared" si="15"/>
        <v>0</v>
      </c>
      <c r="J472" s="336">
        <f t="shared" si="16"/>
        <v>0</v>
      </c>
    </row>
    <row r="473" ht="24" hidden="1" spans="1:10">
      <c r="A473" s="328">
        <f>SUBTOTAL(3,$B$7:B473)</f>
        <v>23</v>
      </c>
      <c r="B473" s="329" t="s">
        <v>1623</v>
      </c>
      <c r="C473" s="329" t="s">
        <v>1624</v>
      </c>
      <c r="D473" s="330" t="s">
        <v>3023</v>
      </c>
      <c r="E473" s="331">
        <f>E472</f>
        <v>0</v>
      </c>
      <c r="F473" s="332" t="s">
        <v>3033</v>
      </c>
      <c r="G473" s="329">
        <v>0.1</v>
      </c>
      <c r="H473" s="333">
        <v>116</v>
      </c>
      <c r="I473" s="336">
        <f t="shared" si="15"/>
        <v>0</v>
      </c>
      <c r="J473" s="336">
        <f t="shared" si="16"/>
        <v>0</v>
      </c>
    </row>
    <row r="474" ht="24" hidden="1" spans="1:10">
      <c r="A474" s="328">
        <f>SUBTOTAL(3,$B$7:B474)</f>
        <v>23</v>
      </c>
      <c r="B474" s="329" t="s">
        <v>1625</v>
      </c>
      <c r="C474" s="329" t="s">
        <v>1626</v>
      </c>
      <c r="D474" s="330" t="s">
        <v>3023</v>
      </c>
      <c r="E474" s="331">
        <f>'表三 甲'!E714</f>
        <v>0</v>
      </c>
      <c r="F474" s="332" t="s">
        <v>3033</v>
      </c>
      <c r="G474" s="329">
        <v>0.1</v>
      </c>
      <c r="H474" s="333">
        <v>116</v>
      </c>
      <c r="I474" s="336">
        <f t="shared" si="15"/>
        <v>0</v>
      </c>
      <c r="J474" s="336">
        <f t="shared" si="16"/>
        <v>0</v>
      </c>
    </row>
    <row r="475" ht="24" hidden="1" spans="1:10">
      <c r="A475" s="328">
        <f>SUBTOTAL(3,$B$7:B475)</f>
        <v>23</v>
      </c>
      <c r="B475" s="329" t="s">
        <v>1625</v>
      </c>
      <c r="C475" s="329" t="s">
        <v>1626</v>
      </c>
      <c r="D475" s="330" t="s">
        <v>3023</v>
      </c>
      <c r="E475" s="331">
        <f>E474</f>
        <v>0</v>
      </c>
      <c r="F475" s="332" t="s">
        <v>3032</v>
      </c>
      <c r="G475" s="329">
        <v>0.1</v>
      </c>
      <c r="H475" s="333">
        <v>117</v>
      </c>
      <c r="I475" s="336">
        <f t="shared" si="15"/>
        <v>0</v>
      </c>
      <c r="J475" s="336">
        <f t="shared" si="16"/>
        <v>0</v>
      </c>
    </row>
    <row r="476" ht="24" hidden="1" spans="1:10">
      <c r="A476" s="328">
        <f>SUBTOTAL(3,$B$7:B476)</f>
        <v>23</v>
      </c>
      <c r="B476" s="329" t="s">
        <v>1627</v>
      </c>
      <c r="C476" s="329" t="s">
        <v>1628</v>
      </c>
      <c r="D476" s="330" t="s">
        <v>3023</v>
      </c>
      <c r="E476" s="331">
        <f>'表三 甲'!E715</f>
        <v>0</v>
      </c>
      <c r="F476" s="332" t="s">
        <v>3033</v>
      </c>
      <c r="G476" s="329">
        <v>0.15</v>
      </c>
      <c r="H476" s="333">
        <v>116</v>
      </c>
      <c r="I476" s="336">
        <f t="shared" si="15"/>
        <v>0</v>
      </c>
      <c r="J476" s="336">
        <f t="shared" si="16"/>
        <v>0</v>
      </c>
    </row>
    <row r="477" ht="24" hidden="1" spans="1:10">
      <c r="A477" s="328">
        <f>SUBTOTAL(3,$B$7:B477)</f>
        <v>23</v>
      </c>
      <c r="B477" s="329" t="s">
        <v>1627</v>
      </c>
      <c r="C477" s="329" t="s">
        <v>1628</v>
      </c>
      <c r="D477" s="330" t="s">
        <v>3023</v>
      </c>
      <c r="E477" s="331">
        <f>E476</f>
        <v>0</v>
      </c>
      <c r="F477" s="332" t="s">
        <v>3032</v>
      </c>
      <c r="G477" s="329">
        <v>0.15</v>
      </c>
      <c r="H477" s="333">
        <v>117</v>
      </c>
      <c r="I477" s="336">
        <f t="shared" si="15"/>
        <v>0</v>
      </c>
      <c r="J477" s="336">
        <f t="shared" si="16"/>
        <v>0</v>
      </c>
    </row>
    <row r="478" ht="24" hidden="1" spans="1:10">
      <c r="A478" s="328">
        <f>SUBTOTAL(3,$B$7:B478)</f>
        <v>23</v>
      </c>
      <c r="B478" s="329" t="s">
        <v>1629</v>
      </c>
      <c r="C478" s="329" t="s">
        <v>1630</v>
      </c>
      <c r="D478" s="330" t="s">
        <v>3023</v>
      </c>
      <c r="E478" s="331">
        <f>'表三 甲'!E716</f>
        <v>0</v>
      </c>
      <c r="F478" s="332" t="s">
        <v>3032</v>
      </c>
      <c r="G478" s="329">
        <v>0.15</v>
      </c>
      <c r="H478" s="333">
        <v>117</v>
      </c>
      <c r="I478" s="336">
        <f t="shared" si="15"/>
        <v>0</v>
      </c>
      <c r="J478" s="336">
        <f t="shared" si="16"/>
        <v>0</v>
      </c>
    </row>
    <row r="479" ht="24" hidden="1" spans="1:10">
      <c r="A479" s="328">
        <f>SUBTOTAL(3,$B$7:B479)</f>
        <v>23</v>
      </c>
      <c r="B479" s="329" t="s">
        <v>1629</v>
      </c>
      <c r="C479" s="329" t="s">
        <v>1630</v>
      </c>
      <c r="D479" s="330" t="s">
        <v>3023</v>
      </c>
      <c r="E479" s="331">
        <f>E478</f>
        <v>0</v>
      </c>
      <c r="F479" s="332" t="s">
        <v>3033</v>
      </c>
      <c r="G479" s="329">
        <v>0.15</v>
      </c>
      <c r="H479" s="333">
        <v>116</v>
      </c>
      <c r="I479" s="336">
        <f t="shared" si="15"/>
        <v>0</v>
      </c>
      <c r="J479" s="336">
        <f t="shared" si="16"/>
        <v>0</v>
      </c>
    </row>
    <row r="480" ht="24" hidden="1" spans="1:10">
      <c r="A480" s="328">
        <f>SUBTOTAL(3,$B$7:B480)</f>
        <v>23</v>
      </c>
      <c r="B480" s="329" t="s">
        <v>1631</v>
      </c>
      <c r="C480" s="329" t="s">
        <v>1632</v>
      </c>
      <c r="D480" s="330" t="s">
        <v>3023</v>
      </c>
      <c r="E480" s="331">
        <f>'表三 甲'!E717</f>
        <v>0</v>
      </c>
      <c r="F480" s="332" t="s">
        <v>3032</v>
      </c>
      <c r="G480" s="329">
        <v>0.2</v>
      </c>
      <c r="H480" s="333">
        <v>117</v>
      </c>
      <c r="I480" s="336">
        <f t="shared" si="15"/>
        <v>0</v>
      </c>
      <c r="J480" s="336">
        <f t="shared" si="16"/>
        <v>0</v>
      </c>
    </row>
    <row r="481" ht="24" hidden="1" spans="1:10">
      <c r="A481" s="328">
        <f>SUBTOTAL(3,$B$7:B481)</f>
        <v>23</v>
      </c>
      <c r="B481" s="329" t="s">
        <v>1631</v>
      </c>
      <c r="C481" s="329" t="s">
        <v>1632</v>
      </c>
      <c r="D481" s="330" t="s">
        <v>3023</v>
      </c>
      <c r="E481" s="331">
        <f>E480</f>
        <v>0</v>
      </c>
      <c r="F481" s="332" t="s">
        <v>3033</v>
      </c>
      <c r="G481" s="329">
        <v>0.2</v>
      </c>
      <c r="H481" s="333">
        <v>116</v>
      </c>
      <c r="I481" s="336">
        <f t="shared" si="15"/>
        <v>0</v>
      </c>
      <c r="J481" s="336">
        <f t="shared" si="16"/>
        <v>0</v>
      </c>
    </row>
    <row r="482" ht="24" hidden="1" spans="1:10">
      <c r="A482" s="328">
        <f>SUBTOTAL(3,$B$7:B482)</f>
        <v>23</v>
      </c>
      <c r="B482" s="329" t="s">
        <v>1633</v>
      </c>
      <c r="C482" s="329" t="s">
        <v>1634</v>
      </c>
      <c r="D482" s="330" t="s">
        <v>3023</v>
      </c>
      <c r="E482" s="331">
        <f>'表三 甲'!E718</f>
        <v>0</v>
      </c>
      <c r="F482" s="332" t="s">
        <v>3034</v>
      </c>
      <c r="G482" s="329">
        <v>0.1</v>
      </c>
      <c r="H482" s="333">
        <v>0</v>
      </c>
      <c r="I482" s="336">
        <f t="shared" si="15"/>
        <v>0</v>
      </c>
      <c r="J482" s="336">
        <f t="shared" si="16"/>
        <v>0</v>
      </c>
    </row>
    <row r="483" hidden="1" spans="1:10">
      <c r="A483" s="328">
        <f>SUBTOTAL(3,$B$7:B483)</f>
        <v>23</v>
      </c>
      <c r="B483" s="329" t="s">
        <v>1776</v>
      </c>
      <c r="C483" s="329" t="s">
        <v>1777</v>
      </c>
      <c r="D483" s="330" t="s">
        <v>3023</v>
      </c>
      <c r="E483" s="331">
        <f>'表三 甲'!E789</f>
        <v>0</v>
      </c>
      <c r="F483" s="332" t="s">
        <v>3035</v>
      </c>
      <c r="G483" s="329">
        <v>0.05</v>
      </c>
      <c r="H483" s="333">
        <v>156</v>
      </c>
      <c r="I483" s="336">
        <f t="shared" si="15"/>
        <v>0</v>
      </c>
      <c r="J483" s="336">
        <f t="shared" si="16"/>
        <v>0</v>
      </c>
    </row>
    <row r="484" hidden="1" spans="1:10">
      <c r="A484" s="328">
        <f>SUBTOTAL(3,$B$7:B484)</f>
        <v>23</v>
      </c>
      <c r="B484" s="329" t="s">
        <v>1785</v>
      </c>
      <c r="C484" s="329" t="s">
        <v>1786</v>
      </c>
      <c r="D484" s="330" t="s">
        <v>3023</v>
      </c>
      <c r="E484" s="331">
        <f>'表三 甲'!E793</f>
        <v>0</v>
      </c>
      <c r="F484" s="332" t="s">
        <v>3030</v>
      </c>
      <c r="G484" s="329">
        <v>0</v>
      </c>
      <c r="H484" s="333">
        <v>117</v>
      </c>
      <c r="I484" s="336">
        <f t="shared" si="15"/>
        <v>0</v>
      </c>
      <c r="J484" s="336">
        <f t="shared" si="16"/>
        <v>0</v>
      </c>
    </row>
    <row r="485" hidden="1" spans="1:10">
      <c r="A485" s="328">
        <f>SUBTOTAL(3,$B$7:B485)</f>
        <v>23</v>
      </c>
      <c r="B485" s="329" t="s">
        <v>1785</v>
      </c>
      <c r="C485" s="329" t="s">
        <v>1786</v>
      </c>
      <c r="D485" s="330" t="s">
        <v>3023</v>
      </c>
      <c r="E485" s="331">
        <f>E484</f>
        <v>0</v>
      </c>
      <c r="F485" s="332" t="s">
        <v>3031</v>
      </c>
      <c r="G485" s="329">
        <v>0</v>
      </c>
      <c r="H485" s="333">
        <v>117</v>
      </c>
      <c r="I485" s="336">
        <f t="shared" si="15"/>
        <v>0</v>
      </c>
      <c r="J485" s="336">
        <f t="shared" si="16"/>
        <v>0</v>
      </c>
    </row>
    <row r="486" hidden="1" spans="1:10">
      <c r="A486" s="328">
        <f>SUBTOTAL(3,$B$7:B486)</f>
        <v>23</v>
      </c>
      <c r="B486" s="329" t="s">
        <v>1788</v>
      </c>
      <c r="C486" s="329" t="s">
        <v>1789</v>
      </c>
      <c r="D486" s="330" t="s">
        <v>3023</v>
      </c>
      <c r="E486" s="331">
        <f>'表三 甲'!E794</f>
        <v>0</v>
      </c>
      <c r="F486" s="332" t="s">
        <v>3030</v>
      </c>
      <c r="G486" s="329">
        <v>0</v>
      </c>
      <c r="H486" s="333">
        <v>117</v>
      </c>
      <c r="I486" s="336">
        <f t="shared" si="15"/>
        <v>0</v>
      </c>
      <c r="J486" s="336">
        <f t="shared" si="16"/>
        <v>0</v>
      </c>
    </row>
    <row r="487" hidden="1" spans="1:10">
      <c r="A487" s="328">
        <f>SUBTOTAL(3,$B$7:B487)</f>
        <v>23</v>
      </c>
      <c r="B487" s="329" t="s">
        <v>1788</v>
      </c>
      <c r="C487" s="329" t="s">
        <v>1789</v>
      </c>
      <c r="D487" s="330" t="s">
        <v>3023</v>
      </c>
      <c r="E487" s="331">
        <f>E486</f>
        <v>0</v>
      </c>
      <c r="F487" s="332" t="s">
        <v>3031</v>
      </c>
      <c r="G487" s="329">
        <v>0</v>
      </c>
      <c r="H487" s="333">
        <v>117</v>
      </c>
      <c r="I487" s="336">
        <f t="shared" si="15"/>
        <v>0</v>
      </c>
      <c r="J487" s="336">
        <f t="shared" si="16"/>
        <v>0</v>
      </c>
    </row>
    <row r="488" hidden="1" spans="1:10">
      <c r="A488" s="328">
        <f>SUBTOTAL(3,$B$7:B488)</f>
        <v>23</v>
      </c>
      <c r="B488" s="329" t="s">
        <v>1790</v>
      </c>
      <c r="C488" s="329" t="s">
        <v>2768</v>
      </c>
      <c r="D488" s="330" t="s">
        <v>3023</v>
      </c>
      <c r="E488" s="331">
        <f>'表三 甲'!E795</f>
        <v>0</v>
      </c>
      <c r="F488" s="332" t="s">
        <v>3030</v>
      </c>
      <c r="G488" s="329">
        <v>0</v>
      </c>
      <c r="H488" s="333">
        <v>117</v>
      </c>
      <c r="I488" s="336">
        <f t="shared" si="15"/>
        <v>0</v>
      </c>
      <c r="J488" s="336">
        <f t="shared" si="16"/>
        <v>0</v>
      </c>
    </row>
    <row r="489" hidden="1" spans="1:10">
      <c r="A489" s="328">
        <f>SUBTOTAL(3,$B$7:B489)</f>
        <v>23</v>
      </c>
      <c r="B489" s="329" t="s">
        <v>1790</v>
      </c>
      <c r="C489" s="329" t="s">
        <v>2768</v>
      </c>
      <c r="D489" s="330" t="s">
        <v>3023</v>
      </c>
      <c r="E489" s="331">
        <f>E488</f>
        <v>0</v>
      </c>
      <c r="F489" s="332" t="s">
        <v>3031</v>
      </c>
      <c r="G489" s="329">
        <v>0</v>
      </c>
      <c r="H489" s="333">
        <v>117</v>
      </c>
      <c r="I489" s="336">
        <f t="shared" si="15"/>
        <v>0</v>
      </c>
      <c r="J489" s="336">
        <f t="shared" si="16"/>
        <v>0</v>
      </c>
    </row>
    <row r="490" hidden="1" spans="1:10">
      <c r="A490" s="328">
        <f>SUBTOTAL(3,$B$7:B490)</f>
        <v>23</v>
      </c>
      <c r="B490" s="329" t="s">
        <v>1849</v>
      </c>
      <c r="C490" s="329" t="s">
        <v>1850</v>
      </c>
      <c r="D490" s="330" t="s">
        <v>3023</v>
      </c>
      <c r="E490" s="331">
        <f>'表三 甲'!E823</f>
        <v>0</v>
      </c>
      <c r="F490" s="332" t="s">
        <v>3032</v>
      </c>
      <c r="G490" s="329">
        <v>0.06</v>
      </c>
      <c r="H490" s="333">
        <v>117</v>
      </c>
      <c r="I490" s="336">
        <f t="shared" si="15"/>
        <v>0</v>
      </c>
      <c r="J490" s="336">
        <f t="shared" si="16"/>
        <v>0</v>
      </c>
    </row>
    <row r="491" hidden="1" spans="1:10">
      <c r="A491" s="328">
        <f>SUBTOTAL(3,$B$7:B491)</f>
        <v>23</v>
      </c>
      <c r="B491" s="329" t="s">
        <v>1849</v>
      </c>
      <c r="C491" s="329" t="s">
        <v>1850</v>
      </c>
      <c r="D491" s="330" t="s">
        <v>3023</v>
      </c>
      <c r="E491" s="331">
        <f>E490</f>
        <v>0</v>
      </c>
      <c r="F491" s="332" t="s">
        <v>3033</v>
      </c>
      <c r="G491" s="329">
        <v>0.06</v>
      </c>
      <c r="H491" s="333">
        <v>116</v>
      </c>
      <c r="I491" s="336">
        <f t="shared" si="15"/>
        <v>0</v>
      </c>
      <c r="J491" s="336">
        <f t="shared" si="16"/>
        <v>0</v>
      </c>
    </row>
    <row r="492" hidden="1" spans="1:10">
      <c r="A492" s="328">
        <f>SUBTOTAL(3,$B$7:B492)</f>
        <v>23</v>
      </c>
      <c r="B492" s="329" t="s">
        <v>1851</v>
      </c>
      <c r="C492" s="329" t="s">
        <v>1852</v>
      </c>
      <c r="D492" s="330" t="s">
        <v>3023</v>
      </c>
      <c r="E492" s="331">
        <f>'表三 甲'!E824</f>
        <v>0</v>
      </c>
      <c r="F492" s="332" t="s">
        <v>3032</v>
      </c>
      <c r="G492" s="329">
        <v>0.12</v>
      </c>
      <c r="H492" s="333">
        <v>117</v>
      </c>
      <c r="I492" s="336">
        <f t="shared" si="15"/>
        <v>0</v>
      </c>
      <c r="J492" s="336">
        <f t="shared" si="16"/>
        <v>0</v>
      </c>
    </row>
    <row r="493" hidden="1" spans="1:10">
      <c r="A493" s="328">
        <f>SUBTOTAL(3,$B$7:B493)</f>
        <v>23</v>
      </c>
      <c r="B493" s="329" t="s">
        <v>1851</v>
      </c>
      <c r="C493" s="329" t="s">
        <v>1852</v>
      </c>
      <c r="D493" s="330" t="s">
        <v>3023</v>
      </c>
      <c r="E493" s="331">
        <f>E492</f>
        <v>0</v>
      </c>
      <c r="F493" s="332" t="s">
        <v>3033</v>
      </c>
      <c r="G493" s="329">
        <v>0.12</v>
      </c>
      <c r="H493" s="333">
        <v>116</v>
      </c>
      <c r="I493" s="336">
        <f t="shared" si="15"/>
        <v>0</v>
      </c>
      <c r="J493" s="336">
        <f t="shared" si="16"/>
        <v>0</v>
      </c>
    </row>
    <row r="494" hidden="1" spans="1:10">
      <c r="A494" s="328">
        <f>SUBTOTAL(3,$B$7:B494)</f>
        <v>23</v>
      </c>
      <c r="B494" s="329" t="s">
        <v>1853</v>
      </c>
      <c r="C494" s="329" t="s">
        <v>1854</v>
      </c>
      <c r="D494" s="330" t="s">
        <v>3023</v>
      </c>
      <c r="E494" s="331">
        <f>'表三 甲'!E825</f>
        <v>0</v>
      </c>
      <c r="F494" s="332" t="s">
        <v>3032</v>
      </c>
      <c r="G494" s="329">
        <v>0.18</v>
      </c>
      <c r="H494" s="333">
        <v>117</v>
      </c>
      <c r="I494" s="336">
        <f t="shared" si="15"/>
        <v>0</v>
      </c>
      <c r="J494" s="336">
        <f t="shared" si="16"/>
        <v>0</v>
      </c>
    </row>
    <row r="495" hidden="1" spans="1:10">
      <c r="A495" s="328">
        <f>SUBTOTAL(3,$B$7:B495)</f>
        <v>23</v>
      </c>
      <c r="B495" s="329" t="s">
        <v>1853</v>
      </c>
      <c r="C495" s="329" t="s">
        <v>1854</v>
      </c>
      <c r="D495" s="330" t="s">
        <v>3023</v>
      </c>
      <c r="E495" s="331">
        <f>E494</f>
        <v>0</v>
      </c>
      <c r="F495" s="332" t="s">
        <v>3033</v>
      </c>
      <c r="G495" s="329">
        <v>0.18</v>
      </c>
      <c r="H495" s="333">
        <v>116</v>
      </c>
      <c r="I495" s="336">
        <f t="shared" si="15"/>
        <v>0</v>
      </c>
      <c r="J495" s="336">
        <f t="shared" si="16"/>
        <v>0</v>
      </c>
    </row>
    <row r="496" hidden="1" spans="1:10">
      <c r="A496" s="328">
        <f>SUBTOTAL(3,$B$7:B496)</f>
        <v>23</v>
      </c>
      <c r="B496" s="329" t="s">
        <v>1855</v>
      </c>
      <c r="C496" s="329" t="s">
        <v>1856</v>
      </c>
      <c r="D496" s="330" t="s">
        <v>3023</v>
      </c>
      <c r="E496" s="331">
        <f>'表三 甲'!E826</f>
        <v>0</v>
      </c>
      <c r="F496" s="332" t="s">
        <v>3032</v>
      </c>
      <c r="G496" s="329">
        <v>0.24</v>
      </c>
      <c r="H496" s="333">
        <v>117</v>
      </c>
      <c r="I496" s="336">
        <f t="shared" si="15"/>
        <v>0</v>
      </c>
      <c r="J496" s="336">
        <f t="shared" si="16"/>
        <v>0</v>
      </c>
    </row>
    <row r="497" hidden="1" spans="1:10">
      <c r="A497" s="328">
        <f>SUBTOTAL(3,$B$7:B497)</f>
        <v>23</v>
      </c>
      <c r="B497" s="329" t="s">
        <v>1855</v>
      </c>
      <c r="C497" s="329" t="s">
        <v>1856</v>
      </c>
      <c r="D497" s="330" t="s">
        <v>3023</v>
      </c>
      <c r="E497" s="331">
        <f>E496</f>
        <v>0</v>
      </c>
      <c r="F497" s="332" t="s">
        <v>3033</v>
      </c>
      <c r="G497" s="329">
        <v>0.24</v>
      </c>
      <c r="H497" s="333">
        <v>116</v>
      </c>
      <c r="I497" s="336">
        <f t="shared" si="15"/>
        <v>0</v>
      </c>
      <c r="J497" s="336">
        <f t="shared" si="16"/>
        <v>0</v>
      </c>
    </row>
    <row r="498" hidden="1" spans="1:10">
      <c r="A498" s="328">
        <f>SUBTOTAL(3,$B$7:B498)</f>
        <v>23</v>
      </c>
      <c r="B498" s="329" t="s">
        <v>1857</v>
      </c>
      <c r="C498" s="329" t="s">
        <v>1858</v>
      </c>
      <c r="D498" s="330" t="s">
        <v>3023</v>
      </c>
      <c r="E498" s="331">
        <f>'表三 甲'!E827</f>
        <v>0</v>
      </c>
      <c r="F498" s="332" t="s">
        <v>3033</v>
      </c>
      <c r="G498" s="329">
        <v>0.28</v>
      </c>
      <c r="H498" s="333">
        <v>116</v>
      </c>
      <c r="I498" s="336">
        <f t="shared" si="15"/>
        <v>0</v>
      </c>
      <c r="J498" s="336">
        <f t="shared" si="16"/>
        <v>0</v>
      </c>
    </row>
    <row r="499" hidden="1" spans="1:10">
      <c r="A499" s="328">
        <f>SUBTOTAL(3,$B$7:B499)</f>
        <v>23</v>
      </c>
      <c r="B499" s="329" t="s">
        <v>1857</v>
      </c>
      <c r="C499" s="329" t="s">
        <v>1858</v>
      </c>
      <c r="D499" s="330" t="s">
        <v>3023</v>
      </c>
      <c r="E499" s="331">
        <f>E498</f>
        <v>0</v>
      </c>
      <c r="F499" s="332" t="s">
        <v>3032</v>
      </c>
      <c r="G499" s="329">
        <v>0.28</v>
      </c>
      <c r="H499" s="333">
        <v>117</v>
      </c>
      <c r="I499" s="336">
        <f t="shared" si="15"/>
        <v>0</v>
      </c>
      <c r="J499" s="336">
        <f t="shared" si="16"/>
        <v>0</v>
      </c>
    </row>
    <row r="500" hidden="1" spans="1:10">
      <c r="A500" s="328">
        <f>SUBTOTAL(3,$B$7:B500)</f>
        <v>23</v>
      </c>
      <c r="B500" s="329" t="s">
        <v>1859</v>
      </c>
      <c r="C500" s="329" t="s">
        <v>1860</v>
      </c>
      <c r="D500" s="330" t="s">
        <v>3023</v>
      </c>
      <c r="E500" s="331">
        <f>'表三 甲'!E828</f>
        <v>0</v>
      </c>
      <c r="F500" s="332" t="s">
        <v>3032</v>
      </c>
      <c r="G500" s="329">
        <v>0.32</v>
      </c>
      <c r="H500" s="333">
        <v>117</v>
      </c>
      <c r="I500" s="336">
        <f t="shared" si="15"/>
        <v>0</v>
      </c>
      <c r="J500" s="336">
        <f t="shared" si="16"/>
        <v>0</v>
      </c>
    </row>
    <row r="501" hidden="1" spans="1:10">
      <c r="A501" s="328">
        <f>SUBTOTAL(3,$B$7:B501)</f>
        <v>23</v>
      </c>
      <c r="B501" s="329" t="s">
        <v>1859</v>
      </c>
      <c r="C501" s="329" t="s">
        <v>1860</v>
      </c>
      <c r="D501" s="330" t="s">
        <v>3023</v>
      </c>
      <c r="E501" s="331">
        <f>E500</f>
        <v>0</v>
      </c>
      <c r="F501" s="332" t="s">
        <v>3033</v>
      </c>
      <c r="G501" s="329">
        <v>0.32</v>
      </c>
      <c r="H501" s="333">
        <v>116</v>
      </c>
      <c r="I501" s="336">
        <f t="shared" si="15"/>
        <v>0</v>
      </c>
      <c r="J501" s="336">
        <f t="shared" si="16"/>
        <v>0</v>
      </c>
    </row>
    <row r="502" hidden="1" spans="1:10">
      <c r="A502" s="328">
        <f>SUBTOTAL(3,$B$7:B502)</f>
        <v>23</v>
      </c>
      <c r="B502" s="329" t="s">
        <v>1861</v>
      </c>
      <c r="C502" s="329" t="s">
        <v>1862</v>
      </c>
      <c r="D502" s="330" t="s">
        <v>3023</v>
      </c>
      <c r="E502" s="331">
        <f>'表三 甲'!E829</f>
        <v>0</v>
      </c>
      <c r="F502" s="332" t="s">
        <v>3032</v>
      </c>
      <c r="G502" s="329">
        <v>0.36</v>
      </c>
      <c r="H502" s="333">
        <v>117</v>
      </c>
      <c r="I502" s="336">
        <f t="shared" si="15"/>
        <v>0</v>
      </c>
      <c r="J502" s="336">
        <f t="shared" si="16"/>
        <v>0</v>
      </c>
    </row>
    <row r="503" hidden="1" spans="1:10">
      <c r="A503" s="328">
        <f>SUBTOTAL(3,$B$7:B503)</f>
        <v>23</v>
      </c>
      <c r="B503" s="329" t="s">
        <v>1861</v>
      </c>
      <c r="C503" s="329" t="s">
        <v>1862</v>
      </c>
      <c r="D503" s="330" t="s">
        <v>3023</v>
      </c>
      <c r="E503" s="331">
        <f>E502</f>
        <v>0</v>
      </c>
      <c r="F503" s="332" t="s">
        <v>3033</v>
      </c>
      <c r="G503" s="329">
        <v>0.36</v>
      </c>
      <c r="H503" s="333">
        <v>116</v>
      </c>
      <c r="I503" s="336">
        <f t="shared" si="15"/>
        <v>0</v>
      </c>
      <c r="J503" s="336">
        <f t="shared" si="16"/>
        <v>0</v>
      </c>
    </row>
    <row r="504" hidden="1" spans="1:10">
      <c r="A504" s="328">
        <f>SUBTOTAL(3,$B$7:B504)</f>
        <v>23</v>
      </c>
      <c r="B504" s="337" t="s">
        <v>1978</v>
      </c>
      <c r="C504" s="337" t="s">
        <v>180</v>
      </c>
      <c r="D504" s="330" t="s">
        <v>3023</v>
      </c>
      <c r="E504" s="331">
        <f>'表三 甲'!E886</f>
        <v>0</v>
      </c>
      <c r="F504" s="338" t="s">
        <v>3024</v>
      </c>
      <c r="G504" s="329">
        <v>0.05</v>
      </c>
      <c r="H504" s="333">
        <v>157</v>
      </c>
      <c r="I504" s="336">
        <f t="shared" ref="I504:I567" si="17">E504*G504</f>
        <v>0</v>
      </c>
      <c r="J504" s="336">
        <f t="shared" ref="J504:J567" si="18">H504*I504</f>
        <v>0</v>
      </c>
    </row>
    <row r="505" hidden="1" spans="1:10">
      <c r="A505" s="328">
        <f>SUBTOTAL(3,$B$7:B505)</f>
        <v>23</v>
      </c>
      <c r="B505" s="337" t="s">
        <v>1978</v>
      </c>
      <c r="C505" s="337" t="s">
        <v>180</v>
      </c>
      <c r="D505" s="330" t="s">
        <v>3023</v>
      </c>
      <c r="E505" s="331">
        <f>E504</f>
        <v>0</v>
      </c>
      <c r="F505" s="338" t="s">
        <v>3025</v>
      </c>
      <c r="G505" s="329">
        <v>0.04</v>
      </c>
      <c r="H505" s="333">
        <v>119</v>
      </c>
      <c r="I505" s="336">
        <f t="shared" si="17"/>
        <v>0</v>
      </c>
      <c r="J505" s="336">
        <f t="shared" si="18"/>
        <v>0</v>
      </c>
    </row>
    <row r="506" hidden="1" spans="1:10">
      <c r="A506" s="328">
        <f>SUBTOTAL(3,$B$7:B506)</f>
        <v>23</v>
      </c>
      <c r="B506" s="337" t="s">
        <v>1979</v>
      </c>
      <c r="C506" s="337" t="s">
        <v>183</v>
      </c>
      <c r="D506" s="330" t="s">
        <v>3023</v>
      </c>
      <c r="E506" s="331">
        <f>'表三 甲'!E887</f>
        <v>0</v>
      </c>
      <c r="F506" s="338" t="s">
        <v>3025</v>
      </c>
      <c r="G506" s="329">
        <v>0.05</v>
      </c>
      <c r="H506" s="333">
        <v>119</v>
      </c>
      <c r="I506" s="336">
        <f t="shared" si="17"/>
        <v>0</v>
      </c>
      <c r="J506" s="336">
        <f t="shared" si="18"/>
        <v>0</v>
      </c>
    </row>
    <row r="507" hidden="1" spans="1:10">
      <c r="A507" s="328">
        <f>SUBTOTAL(3,$B$7:B507)</f>
        <v>23</v>
      </c>
      <c r="B507" s="337" t="s">
        <v>1980</v>
      </c>
      <c r="C507" s="337" t="s">
        <v>185</v>
      </c>
      <c r="D507" s="330" t="s">
        <v>3023</v>
      </c>
      <c r="E507" s="331">
        <f>'表三 甲'!E888</f>
        <v>0</v>
      </c>
      <c r="F507" s="338" t="s">
        <v>3025</v>
      </c>
      <c r="G507" s="329">
        <v>0.04</v>
      </c>
      <c r="H507" s="333">
        <v>119</v>
      </c>
      <c r="I507" s="336">
        <f t="shared" si="17"/>
        <v>0</v>
      </c>
      <c r="J507" s="336">
        <f t="shared" si="18"/>
        <v>0</v>
      </c>
    </row>
    <row r="508" hidden="1" spans="1:10">
      <c r="A508" s="328">
        <f>SUBTOTAL(3,$B$7:B508)</f>
        <v>23</v>
      </c>
      <c r="B508" s="337" t="s">
        <v>1982</v>
      </c>
      <c r="C508" s="337" t="s">
        <v>189</v>
      </c>
      <c r="D508" s="330" t="s">
        <v>3023</v>
      </c>
      <c r="E508" s="331">
        <f>'表三 甲'!E890</f>
        <v>0</v>
      </c>
      <c r="F508" s="338" t="s">
        <v>3026</v>
      </c>
      <c r="G508" s="329">
        <v>0.01</v>
      </c>
      <c r="H508" s="333">
        <v>118</v>
      </c>
      <c r="I508" s="336">
        <f t="shared" si="17"/>
        <v>0</v>
      </c>
      <c r="J508" s="336">
        <f t="shared" si="18"/>
        <v>0</v>
      </c>
    </row>
    <row r="509" hidden="1" spans="1:10">
      <c r="A509" s="328">
        <f>SUBTOTAL(3,$B$7:B509)</f>
        <v>23</v>
      </c>
      <c r="B509" s="337" t="s">
        <v>1983</v>
      </c>
      <c r="C509" s="337" t="s">
        <v>192</v>
      </c>
      <c r="D509" s="330" t="s">
        <v>3023</v>
      </c>
      <c r="E509" s="331">
        <f>'表三 甲'!E891</f>
        <v>0</v>
      </c>
      <c r="F509" s="338" t="s">
        <v>3027</v>
      </c>
      <c r="G509" s="329">
        <v>0.05</v>
      </c>
      <c r="H509" s="333">
        <v>455</v>
      </c>
      <c r="I509" s="336">
        <f t="shared" si="17"/>
        <v>0</v>
      </c>
      <c r="J509" s="336">
        <f t="shared" si="18"/>
        <v>0</v>
      </c>
    </row>
    <row r="510" hidden="1" spans="1:10">
      <c r="A510" s="328">
        <f>SUBTOTAL(3,$B$7:B510)</f>
        <v>23</v>
      </c>
      <c r="B510" s="337" t="s">
        <v>1983</v>
      </c>
      <c r="C510" s="337" t="s">
        <v>192</v>
      </c>
      <c r="D510" s="330" t="s">
        <v>3023</v>
      </c>
      <c r="E510" s="331">
        <f>E509</f>
        <v>0</v>
      </c>
      <c r="F510" s="338" t="s">
        <v>3028</v>
      </c>
      <c r="G510" s="329">
        <v>0.05</v>
      </c>
      <c r="H510" s="333">
        <v>153</v>
      </c>
      <c r="I510" s="336">
        <f t="shared" si="17"/>
        <v>0</v>
      </c>
      <c r="J510" s="336">
        <f t="shared" si="18"/>
        <v>0</v>
      </c>
    </row>
    <row r="511" hidden="1" spans="1:10">
      <c r="A511" s="328">
        <f>SUBTOTAL(3,$B$7:B511)</f>
        <v>23</v>
      </c>
      <c r="B511" s="337" t="s">
        <v>2127</v>
      </c>
      <c r="C511" s="337" t="s">
        <v>494</v>
      </c>
      <c r="D511" s="330" t="s">
        <v>3023</v>
      </c>
      <c r="E511" s="331">
        <f>'表三 甲'!E1035</f>
        <v>0</v>
      </c>
      <c r="F511" s="338" t="s">
        <v>3029</v>
      </c>
      <c r="G511" s="329">
        <v>0.35</v>
      </c>
      <c r="H511" s="333">
        <v>153</v>
      </c>
      <c r="I511" s="336">
        <f t="shared" si="17"/>
        <v>0</v>
      </c>
      <c r="J511" s="336">
        <f t="shared" si="18"/>
        <v>0</v>
      </c>
    </row>
    <row r="512" hidden="1" spans="1:10">
      <c r="A512" s="328">
        <f>SUBTOTAL(3,$B$7:B512)</f>
        <v>23</v>
      </c>
      <c r="B512" s="337" t="s">
        <v>2413</v>
      </c>
      <c r="C512" s="337" t="s">
        <v>1076</v>
      </c>
      <c r="D512" s="330" t="s">
        <v>3023</v>
      </c>
      <c r="E512" s="331">
        <f>'表三 甲'!E1321</f>
        <v>0</v>
      </c>
      <c r="F512" s="338" t="s">
        <v>3030</v>
      </c>
      <c r="G512" s="329">
        <v>0.25</v>
      </c>
      <c r="H512" s="333">
        <v>117</v>
      </c>
      <c r="I512" s="336">
        <f t="shared" si="17"/>
        <v>0</v>
      </c>
      <c r="J512" s="336">
        <f t="shared" si="18"/>
        <v>0</v>
      </c>
    </row>
    <row r="513" hidden="1" spans="1:10">
      <c r="A513" s="328">
        <f>SUBTOTAL(3,$B$7:B513)</f>
        <v>23</v>
      </c>
      <c r="B513" s="337" t="s">
        <v>2413</v>
      </c>
      <c r="C513" s="337" t="s">
        <v>1076</v>
      </c>
      <c r="D513" s="330" t="s">
        <v>3023</v>
      </c>
      <c r="E513" s="331">
        <f>'表三 甲'!E1321</f>
        <v>0</v>
      </c>
      <c r="F513" s="338" t="s">
        <v>3031</v>
      </c>
      <c r="G513" s="329">
        <v>0.25</v>
      </c>
      <c r="H513" s="333">
        <v>117</v>
      </c>
      <c r="I513" s="336">
        <f t="shared" si="17"/>
        <v>0</v>
      </c>
      <c r="J513" s="336">
        <f t="shared" si="18"/>
        <v>0</v>
      </c>
    </row>
    <row r="514" hidden="1" spans="1:10">
      <c r="A514" s="328">
        <f>SUBTOTAL(3,$B$7:B514)</f>
        <v>23</v>
      </c>
      <c r="B514" s="337" t="s">
        <v>2414</v>
      </c>
      <c r="C514" s="337" t="s">
        <v>1078</v>
      </c>
      <c r="D514" s="330" t="s">
        <v>3023</v>
      </c>
      <c r="E514" s="331">
        <f>'表三 甲'!E1322</f>
        <v>0</v>
      </c>
      <c r="F514" s="338" t="s">
        <v>3030</v>
      </c>
      <c r="G514" s="329">
        <v>0.3</v>
      </c>
      <c r="H514" s="333">
        <v>117</v>
      </c>
      <c r="I514" s="336">
        <f t="shared" si="17"/>
        <v>0</v>
      </c>
      <c r="J514" s="336">
        <f t="shared" si="18"/>
        <v>0</v>
      </c>
    </row>
    <row r="515" hidden="1" spans="1:10">
      <c r="A515" s="328">
        <f>SUBTOTAL(3,$B$7:B515)</f>
        <v>23</v>
      </c>
      <c r="B515" s="337" t="s">
        <v>2414</v>
      </c>
      <c r="C515" s="337" t="s">
        <v>1078</v>
      </c>
      <c r="D515" s="330" t="s">
        <v>3023</v>
      </c>
      <c r="E515" s="331">
        <f>'表三 甲'!E1322</f>
        <v>0</v>
      </c>
      <c r="F515" s="338" t="s">
        <v>3031</v>
      </c>
      <c r="G515" s="329">
        <v>0.3</v>
      </c>
      <c r="H515" s="333">
        <v>117</v>
      </c>
      <c r="I515" s="336">
        <f t="shared" si="17"/>
        <v>0</v>
      </c>
      <c r="J515" s="336">
        <f t="shared" si="18"/>
        <v>0</v>
      </c>
    </row>
    <row r="516" hidden="1" spans="1:10">
      <c r="A516" s="328">
        <f>SUBTOTAL(3,$B$7:B516)</f>
        <v>23</v>
      </c>
      <c r="B516" s="337" t="s">
        <v>2415</v>
      </c>
      <c r="C516" s="337" t="s">
        <v>1080</v>
      </c>
      <c r="D516" s="330" t="s">
        <v>3023</v>
      </c>
      <c r="E516" s="331">
        <f>'表三 甲'!E1323</f>
        <v>0</v>
      </c>
      <c r="F516" s="338" t="s">
        <v>3030</v>
      </c>
      <c r="G516" s="329">
        <v>0.42</v>
      </c>
      <c r="H516" s="333">
        <v>117</v>
      </c>
      <c r="I516" s="336">
        <f t="shared" si="17"/>
        <v>0</v>
      </c>
      <c r="J516" s="336">
        <f t="shared" si="18"/>
        <v>0</v>
      </c>
    </row>
    <row r="517" hidden="1" spans="1:10">
      <c r="A517" s="328">
        <f>SUBTOTAL(3,$B$7:B517)</f>
        <v>23</v>
      </c>
      <c r="B517" s="337" t="s">
        <v>2415</v>
      </c>
      <c r="C517" s="337" t="s">
        <v>1080</v>
      </c>
      <c r="D517" s="330" t="s">
        <v>3023</v>
      </c>
      <c r="E517" s="331">
        <f>'表三 甲'!E1323</f>
        <v>0</v>
      </c>
      <c r="F517" s="338" t="s">
        <v>3031</v>
      </c>
      <c r="G517" s="329">
        <v>0.42</v>
      </c>
      <c r="H517" s="333">
        <v>117</v>
      </c>
      <c r="I517" s="336">
        <f t="shared" si="17"/>
        <v>0</v>
      </c>
      <c r="J517" s="336">
        <f t="shared" si="18"/>
        <v>0</v>
      </c>
    </row>
    <row r="518" hidden="1" spans="1:10">
      <c r="A518" s="328">
        <f>SUBTOTAL(3,$B$7:B518)</f>
        <v>23</v>
      </c>
      <c r="B518" s="337" t="s">
        <v>2416</v>
      </c>
      <c r="C518" s="337" t="s">
        <v>1082</v>
      </c>
      <c r="D518" s="330" t="s">
        <v>3023</v>
      </c>
      <c r="E518" s="331">
        <f>'表三 甲'!E1324</f>
        <v>0</v>
      </c>
      <c r="F518" s="338" t="s">
        <v>3030</v>
      </c>
      <c r="G518" s="329">
        <v>0.5</v>
      </c>
      <c r="H518" s="333">
        <v>117</v>
      </c>
      <c r="I518" s="336">
        <f t="shared" si="17"/>
        <v>0</v>
      </c>
      <c r="J518" s="336">
        <f t="shared" si="18"/>
        <v>0</v>
      </c>
    </row>
    <row r="519" hidden="1" spans="1:10">
      <c r="A519" s="328">
        <f>SUBTOTAL(3,$B$7:B519)</f>
        <v>23</v>
      </c>
      <c r="B519" s="337" t="s">
        <v>2416</v>
      </c>
      <c r="C519" s="337" t="s">
        <v>1082</v>
      </c>
      <c r="D519" s="330" t="s">
        <v>3023</v>
      </c>
      <c r="E519" s="331">
        <f>'表三 甲'!E1324</f>
        <v>0</v>
      </c>
      <c r="F519" s="338" t="s">
        <v>3031</v>
      </c>
      <c r="G519" s="329">
        <v>0.5</v>
      </c>
      <c r="H519" s="333">
        <v>117</v>
      </c>
      <c r="I519" s="336">
        <f t="shared" si="17"/>
        <v>0</v>
      </c>
      <c r="J519" s="336">
        <f t="shared" si="18"/>
        <v>0</v>
      </c>
    </row>
    <row r="520" hidden="1" spans="1:10">
      <c r="A520" s="328">
        <f>SUBTOTAL(3,$B$7:B520)</f>
        <v>23</v>
      </c>
      <c r="B520" s="337" t="s">
        <v>2417</v>
      </c>
      <c r="C520" s="337" t="s">
        <v>1084</v>
      </c>
      <c r="D520" s="330" t="s">
        <v>3023</v>
      </c>
      <c r="E520" s="331">
        <f>'表三 甲'!E1325</f>
        <v>0</v>
      </c>
      <c r="F520" s="338" t="s">
        <v>3030</v>
      </c>
      <c r="G520" s="329">
        <v>0.6</v>
      </c>
      <c r="H520" s="333">
        <v>117</v>
      </c>
      <c r="I520" s="336">
        <f t="shared" si="17"/>
        <v>0</v>
      </c>
      <c r="J520" s="336">
        <f t="shared" si="18"/>
        <v>0</v>
      </c>
    </row>
    <row r="521" hidden="1" spans="1:10">
      <c r="A521" s="328">
        <f>SUBTOTAL(3,$B$7:B521)</f>
        <v>23</v>
      </c>
      <c r="B521" s="337" t="s">
        <v>2417</v>
      </c>
      <c r="C521" s="337" t="s">
        <v>1084</v>
      </c>
      <c r="D521" s="330" t="s">
        <v>3023</v>
      </c>
      <c r="E521" s="331">
        <f>'表三 甲'!E1325</f>
        <v>0</v>
      </c>
      <c r="F521" s="338" t="s">
        <v>3031</v>
      </c>
      <c r="G521" s="329">
        <v>0.6</v>
      </c>
      <c r="H521" s="333">
        <v>117</v>
      </c>
      <c r="I521" s="336">
        <f t="shared" si="17"/>
        <v>0</v>
      </c>
      <c r="J521" s="336">
        <f t="shared" si="18"/>
        <v>0</v>
      </c>
    </row>
    <row r="522" hidden="1" spans="1:10">
      <c r="A522" s="328">
        <f>SUBTOTAL(3,$B$7:B522)</f>
        <v>23</v>
      </c>
      <c r="B522" s="337" t="s">
        <v>2418</v>
      </c>
      <c r="C522" s="337" t="s">
        <v>1086</v>
      </c>
      <c r="D522" s="330" t="s">
        <v>3023</v>
      </c>
      <c r="E522" s="331">
        <f>'表三 甲'!E1326</f>
        <v>0</v>
      </c>
      <c r="F522" s="338" t="s">
        <v>3030</v>
      </c>
      <c r="G522" s="329">
        <v>0.2</v>
      </c>
      <c r="H522" s="333">
        <v>117</v>
      </c>
      <c r="I522" s="336">
        <f t="shared" si="17"/>
        <v>0</v>
      </c>
      <c r="J522" s="336">
        <f t="shared" si="18"/>
        <v>0</v>
      </c>
    </row>
    <row r="523" hidden="1" spans="1:10">
      <c r="A523" s="328">
        <f>SUBTOTAL(3,$B$7:B523)</f>
        <v>23</v>
      </c>
      <c r="B523" s="337" t="s">
        <v>2418</v>
      </c>
      <c r="C523" s="337" t="s">
        <v>1086</v>
      </c>
      <c r="D523" s="330" t="s">
        <v>3023</v>
      </c>
      <c r="E523" s="331">
        <f>'表三 甲'!E1326</f>
        <v>0</v>
      </c>
      <c r="F523" s="338" t="s">
        <v>3031</v>
      </c>
      <c r="G523" s="329">
        <v>0.2</v>
      </c>
      <c r="H523" s="333">
        <v>117</v>
      </c>
      <c r="I523" s="336">
        <f t="shared" si="17"/>
        <v>0</v>
      </c>
      <c r="J523" s="336">
        <f t="shared" si="18"/>
        <v>0</v>
      </c>
    </row>
    <row r="524" hidden="1" spans="1:10">
      <c r="A524" s="328">
        <f>SUBTOTAL(3,$B$7:B524)</f>
        <v>23</v>
      </c>
      <c r="B524" s="337" t="s">
        <v>2419</v>
      </c>
      <c r="C524" s="337" t="s">
        <v>1088</v>
      </c>
      <c r="D524" s="330" t="s">
        <v>3023</v>
      </c>
      <c r="E524" s="331">
        <f>'表三 甲'!E1327</f>
        <v>0</v>
      </c>
      <c r="F524" s="338" t="s">
        <v>3030</v>
      </c>
      <c r="G524" s="329">
        <v>0.4</v>
      </c>
      <c r="H524" s="333">
        <v>117</v>
      </c>
      <c r="I524" s="336">
        <f t="shared" si="17"/>
        <v>0</v>
      </c>
      <c r="J524" s="336">
        <f t="shared" si="18"/>
        <v>0</v>
      </c>
    </row>
    <row r="525" hidden="1" spans="1:10">
      <c r="A525" s="328">
        <f>SUBTOTAL(3,$B$7:B525)</f>
        <v>23</v>
      </c>
      <c r="B525" s="337" t="s">
        <v>2419</v>
      </c>
      <c r="C525" s="337" t="s">
        <v>1088</v>
      </c>
      <c r="D525" s="330" t="s">
        <v>3023</v>
      </c>
      <c r="E525" s="331">
        <f>'表三 甲'!E1327</f>
        <v>0</v>
      </c>
      <c r="F525" s="338" t="s">
        <v>3031</v>
      </c>
      <c r="G525" s="329">
        <v>0.4</v>
      </c>
      <c r="H525" s="333">
        <v>117</v>
      </c>
      <c r="I525" s="336">
        <f t="shared" si="17"/>
        <v>0</v>
      </c>
      <c r="J525" s="336">
        <f t="shared" si="18"/>
        <v>0</v>
      </c>
    </row>
    <row r="526" hidden="1" spans="1:10">
      <c r="A526" s="328">
        <f>SUBTOTAL(3,$B$7:B526)</f>
        <v>23</v>
      </c>
      <c r="B526" s="337" t="s">
        <v>2420</v>
      </c>
      <c r="C526" s="337" t="s">
        <v>1090</v>
      </c>
      <c r="D526" s="330" t="s">
        <v>3023</v>
      </c>
      <c r="E526" s="331">
        <f>'表三 甲'!E1328</f>
        <v>0</v>
      </c>
      <c r="F526" s="338" t="s">
        <v>3031</v>
      </c>
      <c r="G526" s="329">
        <v>0.25</v>
      </c>
      <c r="H526" s="333">
        <v>117</v>
      </c>
      <c r="I526" s="336">
        <f t="shared" si="17"/>
        <v>0</v>
      </c>
      <c r="J526" s="336">
        <f t="shared" si="18"/>
        <v>0</v>
      </c>
    </row>
    <row r="527" hidden="1" spans="1:10">
      <c r="A527" s="328">
        <f>SUBTOTAL(3,$B$7:B527)</f>
        <v>23</v>
      </c>
      <c r="B527" s="337" t="s">
        <v>2420</v>
      </c>
      <c r="C527" s="337" t="s">
        <v>1090</v>
      </c>
      <c r="D527" s="330" t="s">
        <v>3023</v>
      </c>
      <c r="E527" s="331">
        <f>'表三 甲'!E1328</f>
        <v>0</v>
      </c>
      <c r="F527" s="338" t="s">
        <v>3030</v>
      </c>
      <c r="G527" s="329">
        <v>0.25</v>
      </c>
      <c r="H527" s="333">
        <v>117</v>
      </c>
      <c r="I527" s="336">
        <f t="shared" si="17"/>
        <v>0</v>
      </c>
      <c r="J527" s="336">
        <f t="shared" si="18"/>
        <v>0</v>
      </c>
    </row>
    <row r="528" hidden="1" spans="1:10">
      <c r="A528" s="328">
        <f>SUBTOTAL(3,$B$7:B528)</f>
        <v>23</v>
      </c>
      <c r="B528" s="337" t="s">
        <v>2421</v>
      </c>
      <c r="C528" s="337" t="s">
        <v>1092</v>
      </c>
      <c r="D528" s="330" t="s">
        <v>3023</v>
      </c>
      <c r="E528" s="331">
        <f>'表三 甲'!E1329</f>
        <v>0</v>
      </c>
      <c r="F528" s="338" t="s">
        <v>3030</v>
      </c>
      <c r="G528" s="329">
        <v>0.3</v>
      </c>
      <c r="H528" s="333">
        <v>117</v>
      </c>
      <c r="I528" s="336">
        <f t="shared" si="17"/>
        <v>0</v>
      </c>
      <c r="J528" s="336">
        <f t="shared" si="18"/>
        <v>0</v>
      </c>
    </row>
    <row r="529" hidden="1" spans="1:10">
      <c r="A529" s="328">
        <f>SUBTOTAL(3,$B$7:B529)</f>
        <v>23</v>
      </c>
      <c r="B529" s="337" t="s">
        <v>2421</v>
      </c>
      <c r="C529" s="337" t="s">
        <v>1092</v>
      </c>
      <c r="D529" s="330" t="s">
        <v>3023</v>
      </c>
      <c r="E529" s="331">
        <f>'表三 甲'!E1329</f>
        <v>0</v>
      </c>
      <c r="F529" s="338" t="s">
        <v>3031</v>
      </c>
      <c r="G529" s="329">
        <v>0.3</v>
      </c>
      <c r="H529" s="333">
        <v>117</v>
      </c>
      <c r="I529" s="336">
        <f t="shared" si="17"/>
        <v>0</v>
      </c>
      <c r="J529" s="336">
        <f t="shared" si="18"/>
        <v>0</v>
      </c>
    </row>
    <row r="530" hidden="1" spans="1:10">
      <c r="A530" s="328">
        <f>SUBTOTAL(3,$B$7:B530)</f>
        <v>23</v>
      </c>
      <c r="B530" s="337" t="s">
        <v>2422</v>
      </c>
      <c r="C530" s="337" t="s">
        <v>1094</v>
      </c>
      <c r="D530" s="330" t="s">
        <v>3023</v>
      </c>
      <c r="E530" s="331">
        <f>'表三 甲'!E1330</f>
        <v>0</v>
      </c>
      <c r="F530" s="338" t="s">
        <v>3030</v>
      </c>
      <c r="G530" s="329">
        <v>0.42</v>
      </c>
      <c r="H530" s="333">
        <v>117</v>
      </c>
      <c r="I530" s="336">
        <f t="shared" si="17"/>
        <v>0</v>
      </c>
      <c r="J530" s="336">
        <f t="shared" si="18"/>
        <v>0</v>
      </c>
    </row>
    <row r="531" hidden="1" spans="1:10">
      <c r="A531" s="328">
        <f>SUBTOTAL(3,$B$7:B531)</f>
        <v>23</v>
      </c>
      <c r="B531" s="337" t="s">
        <v>2422</v>
      </c>
      <c r="C531" s="337" t="s">
        <v>1094</v>
      </c>
      <c r="D531" s="330" t="s">
        <v>3023</v>
      </c>
      <c r="E531" s="331">
        <f>'表三 甲'!E1330</f>
        <v>0</v>
      </c>
      <c r="F531" s="338" t="s">
        <v>3031</v>
      </c>
      <c r="G531" s="329">
        <v>0.42</v>
      </c>
      <c r="H531" s="333">
        <v>117</v>
      </c>
      <c r="I531" s="336">
        <f t="shared" si="17"/>
        <v>0</v>
      </c>
      <c r="J531" s="336">
        <f t="shared" si="18"/>
        <v>0</v>
      </c>
    </row>
    <row r="532" hidden="1" spans="1:10">
      <c r="A532" s="328">
        <f>SUBTOTAL(3,$B$7:B532)</f>
        <v>23</v>
      </c>
      <c r="B532" s="337" t="s">
        <v>2423</v>
      </c>
      <c r="C532" s="337" t="s">
        <v>1096</v>
      </c>
      <c r="D532" s="330" t="s">
        <v>3023</v>
      </c>
      <c r="E532" s="331">
        <f>'表三 甲'!E1331</f>
        <v>0</v>
      </c>
      <c r="F532" s="338" t="s">
        <v>3030</v>
      </c>
      <c r="G532" s="329">
        <v>0.5</v>
      </c>
      <c r="H532" s="333">
        <v>117</v>
      </c>
      <c r="I532" s="336">
        <f t="shared" si="17"/>
        <v>0</v>
      </c>
      <c r="J532" s="336">
        <f t="shared" si="18"/>
        <v>0</v>
      </c>
    </row>
    <row r="533" hidden="1" spans="1:10">
      <c r="A533" s="328">
        <f>SUBTOTAL(3,$B$7:B533)</f>
        <v>23</v>
      </c>
      <c r="B533" s="337" t="s">
        <v>2423</v>
      </c>
      <c r="C533" s="337" t="s">
        <v>1096</v>
      </c>
      <c r="D533" s="330" t="s">
        <v>3023</v>
      </c>
      <c r="E533" s="331">
        <f>'表三 甲'!E1331</f>
        <v>0</v>
      </c>
      <c r="F533" s="338" t="s">
        <v>3031</v>
      </c>
      <c r="G533" s="329">
        <v>0.5</v>
      </c>
      <c r="H533" s="333">
        <v>117</v>
      </c>
      <c r="I533" s="336">
        <f t="shared" si="17"/>
        <v>0</v>
      </c>
      <c r="J533" s="336">
        <f t="shared" si="18"/>
        <v>0</v>
      </c>
    </row>
    <row r="534" hidden="1" spans="1:10">
      <c r="A534" s="328">
        <f>SUBTOTAL(3,$B$7:B534)</f>
        <v>23</v>
      </c>
      <c r="B534" s="337" t="s">
        <v>2424</v>
      </c>
      <c r="C534" s="337" t="s">
        <v>1098</v>
      </c>
      <c r="D534" s="330" t="s">
        <v>3023</v>
      </c>
      <c r="E534" s="331">
        <f>'表三 甲'!E1332</f>
        <v>0</v>
      </c>
      <c r="F534" s="338" t="s">
        <v>3030</v>
      </c>
      <c r="G534" s="329">
        <v>0.6</v>
      </c>
      <c r="H534" s="333">
        <v>117</v>
      </c>
      <c r="I534" s="336">
        <f t="shared" si="17"/>
        <v>0</v>
      </c>
      <c r="J534" s="336">
        <f t="shared" si="18"/>
        <v>0</v>
      </c>
    </row>
    <row r="535" hidden="1" spans="1:10">
      <c r="A535" s="328">
        <f>SUBTOTAL(3,$B$7:B535)</f>
        <v>23</v>
      </c>
      <c r="B535" s="337" t="s">
        <v>2424</v>
      </c>
      <c r="C535" s="337" t="s">
        <v>1098</v>
      </c>
      <c r="D535" s="330" t="s">
        <v>3023</v>
      </c>
      <c r="E535" s="331">
        <f>'表三 甲'!E1332</f>
        <v>0</v>
      </c>
      <c r="F535" s="338" t="s">
        <v>3031</v>
      </c>
      <c r="G535" s="329">
        <v>0.6</v>
      </c>
      <c r="H535" s="333">
        <v>117</v>
      </c>
      <c r="I535" s="336">
        <f t="shared" si="17"/>
        <v>0</v>
      </c>
      <c r="J535" s="336">
        <f t="shared" si="18"/>
        <v>0</v>
      </c>
    </row>
    <row r="536" hidden="1" spans="1:10">
      <c r="A536" s="328">
        <f>SUBTOTAL(3,$B$7:B536)</f>
        <v>23</v>
      </c>
      <c r="B536" s="337" t="s">
        <v>2425</v>
      </c>
      <c r="C536" s="337" t="s">
        <v>1100</v>
      </c>
      <c r="D536" s="330" t="s">
        <v>3023</v>
      </c>
      <c r="E536" s="331">
        <f>'表三 甲'!E1333</f>
        <v>0</v>
      </c>
      <c r="F536" s="338" t="s">
        <v>3030</v>
      </c>
      <c r="G536" s="329">
        <v>0.72</v>
      </c>
      <c r="H536" s="333">
        <v>117</v>
      </c>
      <c r="I536" s="336">
        <f t="shared" si="17"/>
        <v>0</v>
      </c>
      <c r="J536" s="336">
        <f t="shared" si="18"/>
        <v>0</v>
      </c>
    </row>
    <row r="537" hidden="1" spans="1:10">
      <c r="A537" s="328">
        <f>SUBTOTAL(3,$B$7:B537)</f>
        <v>23</v>
      </c>
      <c r="B537" s="337" t="s">
        <v>2425</v>
      </c>
      <c r="C537" s="337" t="s">
        <v>1100</v>
      </c>
      <c r="D537" s="330" t="s">
        <v>3023</v>
      </c>
      <c r="E537" s="331">
        <f>'表三 甲'!E1333</f>
        <v>0</v>
      </c>
      <c r="F537" s="338" t="s">
        <v>3031</v>
      </c>
      <c r="G537" s="329">
        <v>0.72</v>
      </c>
      <c r="H537" s="333">
        <v>117</v>
      </c>
      <c r="I537" s="336">
        <f t="shared" si="17"/>
        <v>0</v>
      </c>
      <c r="J537" s="336">
        <f t="shared" si="18"/>
        <v>0</v>
      </c>
    </row>
    <row r="538" hidden="1" spans="1:10">
      <c r="A538" s="328">
        <f>SUBTOTAL(3,$B$7:B538)</f>
        <v>23</v>
      </c>
      <c r="B538" s="337" t="s">
        <v>2426</v>
      </c>
      <c r="C538" s="337" t="s">
        <v>1102</v>
      </c>
      <c r="D538" s="330" t="s">
        <v>3023</v>
      </c>
      <c r="E538" s="331">
        <f>'表三 甲'!E1334</f>
        <v>0</v>
      </c>
      <c r="F538" s="338" t="s">
        <v>3030</v>
      </c>
      <c r="G538" s="329">
        <v>0.87</v>
      </c>
      <c r="H538" s="333">
        <v>117</v>
      </c>
      <c r="I538" s="336">
        <f t="shared" si="17"/>
        <v>0</v>
      </c>
      <c r="J538" s="336">
        <f t="shared" si="18"/>
        <v>0</v>
      </c>
    </row>
    <row r="539" hidden="1" spans="1:10">
      <c r="A539" s="328">
        <f>SUBTOTAL(3,$B$7:B539)</f>
        <v>23</v>
      </c>
      <c r="B539" s="337" t="s">
        <v>2426</v>
      </c>
      <c r="C539" s="337" t="s">
        <v>1102</v>
      </c>
      <c r="D539" s="330" t="s">
        <v>3023</v>
      </c>
      <c r="E539" s="331">
        <f>'表三 甲'!E1334</f>
        <v>0</v>
      </c>
      <c r="F539" s="338" t="s">
        <v>3031</v>
      </c>
      <c r="G539" s="329">
        <v>0.87</v>
      </c>
      <c r="H539" s="333">
        <v>117</v>
      </c>
      <c r="I539" s="336">
        <f t="shared" si="17"/>
        <v>0</v>
      </c>
      <c r="J539" s="336">
        <f t="shared" si="18"/>
        <v>0</v>
      </c>
    </row>
    <row r="540" hidden="1" spans="1:10">
      <c r="A540" s="328">
        <f>SUBTOTAL(3,$B$7:B540)</f>
        <v>23</v>
      </c>
      <c r="B540" s="337" t="s">
        <v>2427</v>
      </c>
      <c r="C540" s="337" t="s">
        <v>1104</v>
      </c>
      <c r="D540" s="330" t="s">
        <v>3023</v>
      </c>
      <c r="E540" s="331">
        <f>'表三 甲'!E1335</f>
        <v>0</v>
      </c>
      <c r="F540" s="338" t="s">
        <v>3030</v>
      </c>
      <c r="G540" s="329">
        <v>1</v>
      </c>
      <c r="H540" s="333">
        <v>117</v>
      </c>
      <c r="I540" s="336">
        <f t="shared" si="17"/>
        <v>0</v>
      </c>
      <c r="J540" s="336">
        <f t="shared" si="18"/>
        <v>0</v>
      </c>
    </row>
    <row r="541" hidden="1" spans="1:10">
      <c r="A541" s="328">
        <f>SUBTOTAL(3,$B$7:B541)</f>
        <v>23</v>
      </c>
      <c r="B541" s="337" t="s">
        <v>2427</v>
      </c>
      <c r="C541" s="337" t="s">
        <v>1104</v>
      </c>
      <c r="D541" s="330" t="s">
        <v>3023</v>
      </c>
      <c r="E541" s="331">
        <f>'表三 甲'!E1335</f>
        <v>0</v>
      </c>
      <c r="F541" s="338" t="s">
        <v>3031</v>
      </c>
      <c r="G541" s="329">
        <v>1</v>
      </c>
      <c r="H541" s="333">
        <v>117</v>
      </c>
      <c r="I541" s="336">
        <f t="shared" si="17"/>
        <v>0</v>
      </c>
      <c r="J541" s="336">
        <f t="shared" si="18"/>
        <v>0</v>
      </c>
    </row>
    <row r="542" hidden="1" spans="1:10">
      <c r="A542" s="328">
        <f>SUBTOTAL(3,$B$7:B542)</f>
        <v>23</v>
      </c>
      <c r="B542" s="337" t="s">
        <v>2428</v>
      </c>
      <c r="C542" s="337" t="s">
        <v>1106</v>
      </c>
      <c r="D542" s="330" t="s">
        <v>3023</v>
      </c>
      <c r="E542" s="331">
        <f>'表三 甲'!E1336</f>
        <v>0</v>
      </c>
      <c r="F542" s="338" t="s">
        <v>3031</v>
      </c>
      <c r="G542" s="329">
        <v>0.3</v>
      </c>
      <c r="H542" s="333">
        <v>117</v>
      </c>
      <c r="I542" s="336">
        <f t="shared" si="17"/>
        <v>0</v>
      </c>
      <c r="J542" s="336">
        <f t="shared" si="18"/>
        <v>0</v>
      </c>
    </row>
    <row r="543" hidden="1" spans="1:10">
      <c r="A543" s="328">
        <f>SUBTOTAL(3,$B$7:B543)</f>
        <v>23</v>
      </c>
      <c r="B543" s="337" t="s">
        <v>2428</v>
      </c>
      <c r="C543" s="337" t="s">
        <v>1106</v>
      </c>
      <c r="D543" s="330" t="s">
        <v>3023</v>
      </c>
      <c r="E543" s="331">
        <f>'表三 甲'!E1336</f>
        <v>0</v>
      </c>
      <c r="F543" s="338" t="s">
        <v>3030</v>
      </c>
      <c r="G543" s="329">
        <v>0.3</v>
      </c>
      <c r="H543" s="333">
        <v>117</v>
      </c>
      <c r="I543" s="336">
        <f t="shared" si="17"/>
        <v>0</v>
      </c>
      <c r="J543" s="336">
        <f t="shared" si="18"/>
        <v>0</v>
      </c>
    </row>
    <row r="544" hidden="1" spans="1:10">
      <c r="A544" s="328">
        <f>SUBTOTAL(3,$B$7:B544)</f>
        <v>23</v>
      </c>
      <c r="B544" s="337" t="s">
        <v>2429</v>
      </c>
      <c r="C544" s="337" t="s">
        <v>1108</v>
      </c>
      <c r="D544" s="330" t="s">
        <v>3023</v>
      </c>
      <c r="E544" s="331">
        <f>'表三 甲'!E1337</f>
        <v>0</v>
      </c>
      <c r="F544" s="338" t="s">
        <v>3031</v>
      </c>
      <c r="G544" s="329">
        <v>0.42</v>
      </c>
      <c r="H544" s="333">
        <v>117</v>
      </c>
      <c r="I544" s="336">
        <f t="shared" si="17"/>
        <v>0</v>
      </c>
      <c r="J544" s="336">
        <f t="shared" si="18"/>
        <v>0</v>
      </c>
    </row>
    <row r="545" hidden="1" spans="1:10">
      <c r="A545" s="328">
        <f>SUBTOTAL(3,$B$7:B545)</f>
        <v>23</v>
      </c>
      <c r="B545" s="337" t="s">
        <v>2429</v>
      </c>
      <c r="C545" s="337" t="s">
        <v>1108</v>
      </c>
      <c r="D545" s="330" t="s">
        <v>3023</v>
      </c>
      <c r="E545" s="331">
        <f>'表三 甲'!E1337</f>
        <v>0</v>
      </c>
      <c r="F545" s="338" t="s">
        <v>3030</v>
      </c>
      <c r="G545" s="329">
        <v>0.42</v>
      </c>
      <c r="H545" s="333">
        <v>117</v>
      </c>
      <c r="I545" s="336">
        <f t="shared" si="17"/>
        <v>0</v>
      </c>
      <c r="J545" s="336">
        <f t="shared" si="18"/>
        <v>0</v>
      </c>
    </row>
    <row r="546" hidden="1" spans="1:10">
      <c r="A546" s="328">
        <f>SUBTOTAL(3,$B$7:B546)</f>
        <v>23</v>
      </c>
      <c r="B546" s="337" t="s">
        <v>2430</v>
      </c>
      <c r="C546" s="337" t="s">
        <v>1110</v>
      </c>
      <c r="D546" s="330" t="s">
        <v>3023</v>
      </c>
      <c r="E546" s="331">
        <f>'表三 甲'!E1338</f>
        <v>0</v>
      </c>
      <c r="F546" s="338" t="s">
        <v>3030</v>
      </c>
      <c r="G546" s="329">
        <v>0.5</v>
      </c>
      <c r="H546" s="333">
        <v>117</v>
      </c>
      <c r="I546" s="336">
        <f t="shared" si="17"/>
        <v>0</v>
      </c>
      <c r="J546" s="336">
        <f t="shared" si="18"/>
        <v>0</v>
      </c>
    </row>
    <row r="547" hidden="1" spans="1:10">
      <c r="A547" s="328">
        <f>SUBTOTAL(3,$B$7:B547)</f>
        <v>23</v>
      </c>
      <c r="B547" s="337" t="s">
        <v>2430</v>
      </c>
      <c r="C547" s="337" t="s">
        <v>1110</v>
      </c>
      <c r="D547" s="330" t="s">
        <v>3023</v>
      </c>
      <c r="E547" s="331">
        <f>'表三 甲'!E1338</f>
        <v>0</v>
      </c>
      <c r="F547" s="338" t="s">
        <v>3031</v>
      </c>
      <c r="G547" s="329">
        <v>0.5</v>
      </c>
      <c r="H547" s="333">
        <v>117</v>
      </c>
      <c r="I547" s="336">
        <f t="shared" si="17"/>
        <v>0</v>
      </c>
      <c r="J547" s="336">
        <f t="shared" si="18"/>
        <v>0</v>
      </c>
    </row>
    <row r="548" hidden="1" spans="1:10">
      <c r="A548" s="328">
        <f>SUBTOTAL(3,$B$7:B548)</f>
        <v>23</v>
      </c>
      <c r="B548" s="337" t="s">
        <v>2431</v>
      </c>
      <c r="C548" s="337" t="s">
        <v>1112</v>
      </c>
      <c r="D548" s="330" t="s">
        <v>3023</v>
      </c>
      <c r="E548" s="331">
        <f>'表三 甲'!E1339</f>
        <v>0</v>
      </c>
      <c r="F548" s="338" t="s">
        <v>3030</v>
      </c>
      <c r="G548" s="329">
        <v>0.6</v>
      </c>
      <c r="H548" s="333">
        <v>117</v>
      </c>
      <c r="I548" s="336">
        <f t="shared" si="17"/>
        <v>0</v>
      </c>
      <c r="J548" s="336">
        <f t="shared" si="18"/>
        <v>0</v>
      </c>
    </row>
    <row r="549" hidden="1" spans="1:10">
      <c r="A549" s="328">
        <f>SUBTOTAL(3,$B$7:B549)</f>
        <v>23</v>
      </c>
      <c r="B549" s="337" t="s">
        <v>2431</v>
      </c>
      <c r="C549" s="337" t="s">
        <v>1112</v>
      </c>
      <c r="D549" s="330" t="s">
        <v>3023</v>
      </c>
      <c r="E549" s="331">
        <f>'表三 甲'!E1339</f>
        <v>0</v>
      </c>
      <c r="F549" s="338" t="s">
        <v>3031</v>
      </c>
      <c r="G549" s="329">
        <v>0.6</v>
      </c>
      <c r="H549" s="333">
        <v>117</v>
      </c>
      <c r="I549" s="336">
        <f t="shared" si="17"/>
        <v>0</v>
      </c>
      <c r="J549" s="336">
        <f t="shared" si="18"/>
        <v>0</v>
      </c>
    </row>
    <row r="550" hidden="1" spans="1:10">
      <c r="A550" s="328">
        <f>SUBTOTAL(3,$B$7:B550)</f>
        <v>23</v>
      </c>
      <c r="B550" s="337" t="s">
        <v>2432</v>
      </c>
      <c r="C550" s="337" t="s">
        <v>1114</v>
      </c>
      <c r="D550" s="330" t="s">
        <v>3023</v>
      </c>
      <c r="E550" s="331">
        <f>'表三 甲'!E1340</f>
        <v>0</v>
      </c>
      <c r="F550" s="338" t="s">
        <v>3031</v>
      </c>
      <c r="G550" s="329">
        <v>0.72</v>
      </c>
      <c r="H550" s="333">
        <v>117</v>
      </c>
      <c r="I550" s="336">
        <f t="shared" si="17"/>
        <v>0</v>
      </c>
      <c r="J550" s="336">
        <f t="shared" si="18"/>
        <v>0</v>
      </c>
    </row>
    <row r="551" hidden="1" spans="1:10">
      <c r="A551" s="328">
        <f>SUBTOTAL(3,$B$7:B551)</f>
        <v>23</v>
      </c>
      <c r="B551" s="337" t="s">
        <v>2432</v>
      </c>
      <c r="C551" s="337" t="s">
        <v>1114</v>
      </c>
      <c r="D551" s="330" t="s">
        <v>3023</v>
      </c>
      <c r="E551" s="331">
        <f>'表三 甲'!E1340</f>
        <v>0</v>
      </c>
      <c r="F551" s="338" t="s">
        <v>3030</v>
      </c>
      <c r="G551" s="329">
        <v>0.72</v>
      </c>
      <c r="H551" s="333">
        <v>117</v>
      </c>
      <c r="I551" s="336">
        <f t="shared" si="17"/>
        <v>0</v>
      </c>
      <c r="J551" s="336">
        <f t="shared" si="18"/>
        <v>0</v>
      </c>
    </row>
    <row r="552" hidden="1" spans="1:10">
      <c r="A552" s="328">
        <f>SUBTOTAL(3,$B$7:B552)</f>
        <v>23</v>
      </c>
      <c r="B552" s="337" t="s">
        <v>2433</v>
      </c>
      <c r="C552" s="337" t="s">
        <v>1116</v>
      </c>
      <c r="D552" s="330" t="s">
        <v>3023</v>
      </c>
      <c r="E552" s="331">
        <f>'表三 甲'!E1341</f>
        <v>0</v>
      </c>
      <c r="F552" s="338" t="s">
        <v>3030</v>
      </c>
      <c r="G552" s="329">
        <v>0.87</v>
      </c>
      <c r="H552" s="333">
        <v>117</v>
      </c>
      <c r="I552" s="336">
        <f t="shared" si="17"/>
        <v>0</v>
      </c>
      <c r="J552" s="336">
        <f t="shared" si="18"/>
        <v>0</v>
      </c>
    </row>
    <row r="553" hidden="1" spans="1:10">
      <c r="A553" s="328">
        <f>SUBTOTAL(3,$B$7:B553)</f>
        <v>23</v>
      </c>
      <c r="B553" s="337" t="s">
        <v>2433</v>
      </c>
      <c r="C553" s="337" t="s">
        <v>1116</v>
      </c>
      <c r="D553" s="330" t="s">
        <v>3023</v>
      </c>
      <c r="E553" s="331">
        <f>'表三 甲'!E1341</f>
        <v>0</v>
      </c>
      <c r="F553" s="338" t="s">
        <v>3031</v>
      </c>
      <c r="G553" s="329">
        <v>0.87</v>
      </c>
      <c r="H553" s="333">
        <v>117</v>
      </c>
      <c r="I553" s="336">
        <f t="shared" si="17"/>
        <v>0</v>
      </c>
      <c r="J553" s="336">
        <f t="shared" si="18"/>
        <v>0</v>
      </c>
    </row>
    <row r="554" hidden="1" spans="1:10">
      <c r="A554" s="328">
        <f>SUBTOTAL(3,$B$7:B554)</f>
        <v>23</v>
      </c>
      <c r="B554" s="337" t="s">
        <v>2434</v>
      </c>
      <c r="C554" s="337" t="s">
        <v>1118</v>
      </c>
      <c r="D554" s="330" t="s">
        <v>3023</v>
      </c>
      <c r="E554" s="331">
        <f>'表三 甲'!E1342</f>
        <v>0</v>
      </c>
      <c r="F554" s="338" t="s">
        <v>3031</v>
      </c>
      <c r="G554" s="329">
        <v>1</v>
      </c>
      <c r="H554" s="333">
        <v>117</v>
      </c>
      <c r="I554" s="336">
        <f t="shared" si="17"/>
        <v>0</v>
      </c>
      <c r="J554" s="336">
        <f t="shared" si="18"/>
        <v>0</v>
      </c>
    </row>
    <row r="555" hidden="1" spans="1:10">
      <c r="A555" s="328">
        <f>SUBTOTAL(3,$B$7:B555)</f>
        <v>23</v>
      </c>
      <c r="B555" s="337" t="s">
        <v>2434</v>
      </c>
      <c r="C555" s="337" t="s">
        <v>1118</v>
      </c>
      <c r="D555" s="330" t="s">
        <v>3023</v>
      </c>
      <c r="E555" s="331">
        <f>'表三 甲'!E1342</f>
        <v>0</v>
      </c>
      <c r="F555" s="338" t="s">
        <v>3030</v>
      </c>
      <c r="G555" s="329">
        <v>1</v>
      </c>
      <c r="H555" s="333">
        <v>117</v>
      </c>
      <c r="I555" s="336">
        <f t="shared" si="17"/>
        <v>0</v>
      </c>
      <c r="J555" s="336">
        <f t="shared" si="18"/>
        <v>0</v>
      </c>
    </row>
    <row r="556" hidden="1" spans="1:10">
      <c r="A556" s="328">
        <f>SUBTOTAL(3,$B$7:B556)</f>
        <v>23</v>
      </c>
      <c r="B556" s="337" t="s">
        <v>2435</v>
      </c>
      <c r="C556" s="337" t="s">
        <v>1120</v>
      </c>
      <c r="D556" s="330" t="s">
        <v>3023</v>
      </c>
      <c r="E556" s="331">
        <f>'表三 甲'!E1343</f>
        <v>0</v>
      </c>
      <c r="F556" s="338" t="s">
        <v>3030</v>
      </c>
      <c r="G556" s="329">
        <v>0.4</v>
      </c>
      <c r="H556" s="333">
        <v>117</v>
      </c>
      <c r="I556" s="336">
        <f t="shared" si="17"/>
        <v>0</v>
      </c>
      <c r="J556" s="336">
        <f t="shared" si="18"/>
        <v>0</v>
      </c>
    </row>
    <row r="557" hidden="1" spans="1:10">
      <c r="A557" s="328">
        <f>SUBTOTAL(3,$B$7:B557)</f>
        <v>23</v>
      </c>
      <c r="B557" s="337" t="s">
        <v>2435</v>
      </c>
      <c r="C557" s="337" t="s">
        <v>1120</v>
      </c>
      <c r="D557" s="330" t="s">
        <v>3023</v>
      </c>
      <c r="E557" s="331">
        <f>'表三 甲'!E1343</f>
        <v>0</v>
      </c>
      <c r="F557" s="338" t="s">
        <v>3031</v>
      </c>
      <c r="G557" s="329">
        <v>0.4</v>
      </c>
      <c r="H557" s="333">
        <v>117</v>
      </c>
      <c r="I557" s="336">
        <f t="shared" si="17"/>
        <v>0</v>
      </c>
      <c r="J557" s="336">
        <f t="shared" si="18"/>
        <v>0</v>
      </c>
    </row>
    <row r="558" hidden="1" spans="1:10">
      <c r="A558" s="328">
        <f>SUBTOTAL(3,$B$7:B558)</f>
        <v>23</v>
      </c>
      <c r="B558" s="337" t="s">
        <v>2436</v>
      </c>
      <c r="C558" s="337" t="s">
        <v>1122</v>
      </c>
      <c r="D558" s="330" t="s">
        <v>3023</v>
      </c>
      <c r="E558" s="331">
        <f>'表三 甲'!E1344</f>
        <v>0</v>
      </c>
      <c r="F558" s="338" t="s">
        <v>3030</v>
      </c>
      <c r="G558" s="329">
        <v>0.42</v>
      </c>
      <c r="H558" s="333">
        <v>117</v>
      </c>
      <c r="I558" s="336">
        <f t="shared" si="17"/>
        <v>0</v>
      </c>
      <c r="J558" s="336">
        <f t="shared" si="18"/>
        <v>0</v>
      </c>
    </row>
    <row r="559" hidden="1" spans="1:10">
      <c r="A559" s="328">
        <f>SUBTOTAL(3,$B$7:B559)</f>
        <v>23</v>
      </c>
      <c r="B559" s="337" t="s">
        <v>2436</v>
      </c>
      <c r="C559" s="337" t="s">
        <v>1122</v>
      </c>
      <c r="D559" s="330" t="s">
        <v>3023</v>
      </c>
      <c r="E559" s="331">
        <f>'表三 甲'!E1344</f>
        <v>0</v>
      </c>
      <c r="F559" s="338" t="s">
        <v>3031</v>
      </c>
      <c r="G559" s="329">
        <v>0.42</v>
      </c>
      <c r="H559" s="333">
        <v>117</v>
      </c>
      <c r="I559" s="336">
        <f t="shared" si="17"/>
        <v>0</v>
      </c>
      <c r="J559" s="336">
        <f t="shared" si="18"/>
        <v>0</v>
      </c>
    </row>
    <row r="560" hidden="1" spans="1:10">
      <c r="A560" s="328">
        <f>SUBTOTAL(3,$B$7:B560)</f>
        <v>23</v>
      </c>
      <c r="B560" s="337" t="s">
        <v>2437</v>
      </c>
      <c r="C560" s="337" t="s">
        <v>1124</v>
      </c>
      <c r="D560" s="330" t="s">
        <v>3023</v>
      </c>
      <c r="E560" s="331">
        <f>'表三 甲'!E1345</f>
        <v>0</v>
      </c>
      <c r="F560" s="338" t="s">
        <v>3031</v>
      </c>
      <c r="G560" s="329">
        <v>0.5</v>
      </c>
      <c r="H560" s="333">
        <v>117</v>
      </c>
      <c r="I560" s="336">
        <f t="shared" si="17"/>
        <v>0</v>
      </c>
      <c r="J560" s="336">
        <f t="shared" si="18"/>
        <v>0</v>
      </c>
    </row>
    <row r="561" hidden="1" spans="1:10">
      <c r="A561" s="328">
        <f>SUBTOTAL(3,$B$7:B561)</f>
        <v>23</v>
      </c>
      <c r="B561" s="337" t="s">
        <v>2437</v>
      </c>
      <c r="C561" s="337" t="s">
        <v>1124</v>
      </c>
      <c r="D561" s="330" t="s">
        <v>3023</v>
      </c>
      <c r="E561" s="331">
        <f>'表三 甲'!E1345</f>
        <v>0</v>
      </c>
      <c r="F561" s="338" t="s">
        <v>3030</v>
      </c>
      <c r="G561" s="329">
        <v>0.5</v>
      </c>
      <c r="H561" s="333">
        <v>117</v>
      </c>
      <c r="I561" s="336">
        <f t="shared" si="17"/>
        <v>0</v>
      </c>
      <c r="J561" s="336">
        <f t="shared" si="18"/>
        <v>0</v>
      </c>
    </row>
    <row r="562" hidden="1" spans="1:10">
      <c r="A562" s="328">
        <f>SUBTOTAL(3,$B$7:B562)</f>
        <v>23</v>
      </c>
      <c r="B562" s="337" t="s">
        <v>2438</v>
      </c>
      <c r="C562" s="337" t="s">
        <v>1126</v>
      </c>
      <c r="D562" s="330" t="s">
        <v>3023</v>
      </c>
      <c r="E562" s="331">
        <f>'表三 甲'!E1346</f>
        <v>0</v>
      </c>
      <c r="F562" s="338" t="s">
        <v>3030</v>
      </c>
      <c r="G562" s="329">
        <v>0.6</v>
      </c>
      <c r="H562" s="333">
        <v>117</v>
      </c>
      <c r="I562" s="336">
        <f t="shared" si="17"/>
        <v>0</v>
      </c>
      <c r="J562" s="336">
        <f t="shared" si="18"/>
        <v>0</v>
      </c>
    </row>
    <row r="563" hidden="1" spans="1:10">
      <c r="A563" s="328">
        <f>SUBTOTAL(3,$B$7:B563)</f>
        <v>23</v>
      </c>
      <c r="B563" s="337" t="s">
        <v>2438</v>
      </c>
      <c r="C563" s="337" t="s">
        <v>1126</v>
      </c>
      <c r="D563" s="330" t="s">
        <v>3023</v>
      </c>
      <c r="E563" s="331">
        <f>'表三 甲'!E1346</f>
        <v>0</v>
      </c>
      <c r="F563" s="338" t="s">
        <v>3031</v>
      </c>
      <c r="G563" s="329">
        <v>0.6</v>
      </c>
      <c r="H563" s="333">
        <v>117</v>
      </c>
      <c r="I563" s="336">
        <f t="shared" si="17"/>
        <v>0</v>
      </c>
      <c r="J563" s="336">
        <f t="shared" si="18"/>
        <v>0</v>
      </c>
    </row>
    <row r="564" hidden="1" spans="1:10">
      <c r="A564" s="328">
        <f>SUBTOTAL(3,$B$7:B564)</f>
        <v>23</v>
      </c>
      <c r="B564" s="337" t="s">
        <v>2439</v>
      </c>
      <c r="C564" s="337" t="s">
        <v>1128</v>
      </c>
      <c r="D564" s="330" t="s">
        <v>3023</v>
      </c>
      <c r="E564" s="331">
        <f>'表三 甲'!E1347</f>
        <v>0</v>
      </c>
      <c r="F564" s="338" t="s">
        <v>3031</v>
      </c>
      <c r="G564" s="329">
        <v>0.72</v>
      </c>
      <c r="H564" s="333">
        <v>117</v>
      </c>
      <c r="I564" s="336">
        <f t="shared" si="17"/>
        <v>0</v>
      </c>
      <c r="J564" s="336">
        <f t="shared" si="18"/>
        <v>0</v>
      </c>
    </row>
    <row r="565" hidden="1" spans="1:10">
      <c r="A565" s="328">
        <f>SUBTOTAL(3,$B$7:B565)</f>
        <v>23</v>
      </c>
      <c r="B565" s="337" t="s">
        <v>2439</v>
      </c>
      <c r="C565" s="337" t="s">
        <v>1128</v>
      </c>
      <c r="D565" s="330" t="s">
        <v>3023</v>
      </c>
      <c r="E565" s="331">
        <f>'表三 甲'!E1347</f>
        <v>0</v>
      </c>
      <c r="F565" s="338" t="s">
        <v>3030</v>
      </c>
      <c r="G565" s="329">
        <v>0.72</v>
      </c>
      <c r="H565" s="333">
        <v>117</v>
      </c>
      <c r="I565" s="336">
        <f t="shared" si="17"/>
        <v>0</v>
      </c>
      <c r="J565" s="336">
        <f t="shared" si="18"/>
        <v>0</v>
      </c>
    </row>
    <row r="566" hidden="1" spans="1:10">
      <c r="A566" s="328">
        <f>SUBTOTAL(3,$B$7:B566)</f>
        <v>23</v>
      </c>
      <c r="B566" s="337" t="s">
        <v>2440</v>
      </c>
      <c r="C566" s="337" t="s">
        <v>1130</v>
      </c>
      <c r="D566" s="330" t="s">
        <v>3023</v>
      </c>
      <c r="E566" s="331">
        <f>'表三 甲'!E1348</f>
        <v>0</v>
      </c>
      <c r="F566" s="338" t="s">
        <v>3030</v>
      </c>
      <c r="G566" s="329">
        <v>0.87</v>
      </c>
      <c r="H566" s="333">
        <v>117</v>
      </c>
      <c r="I566" s="336">
        <f t="shared" si="17"/>
        <v>0</v>
      </c>
      <c r="J566" s="336">
        <f t="shared" si="18"/>
        <v>0</v>
      </c>
    </row>
    <row r="567" hidden="1" spans="1:10">
      <c r="A567" s="328">
        <f>SUBTOTAL(3,$B$7:B567)</f>
        <v>23</v>
      </c>
      <c r="B567" s="337" t="s">
        <v>2440</v>
      </c>
      <c r="C567" s="337" t="s">
        <v>1130</v>
      </c>
      <c r="D567" s="330" t="s">
        <v>3023</v>
      </c>
      <c r="E567" s="331">
        <f>'表三 甲'!E1348</f>
        <v>0</v>
      </c>
      <c r="F567" s="338" t="s">
        <v>3031</v>
      </c>
      <c r="G567" s="329">
        <v>0.87</v>
      </c>
      <c r="H567" s="333">
        <v>117</v>
      </c>
      <c r="I567" s="336">
        <f t="shared" si="17"/>
        <v>0</v>
      </c>
      <c r="J567" s="336">
        <f t="shared" si="18"/>
        <v>0</v>
      </c>
    </row>
    <row r="568" hidden="1" spans="1:10">
      <c r="A568" s="328">
        <f>SUBTOTAL(3,$B$7:B568)</f>
        <v>23</v>
      </c>
      <c r="B568" s="337" t="s">
        <v>2441</v>
      </c>
      <c r="C568" s="337" t="s">
        <v>1132</v>
      </c>
      <c r="D568" s="330" t="s">
        <v>3023</v>
      </c>
      <c r="E568" s="331">
        <f>'表三 甲'!E1349</f>
        <v>0</v>
      </c>
      <c r="F568" s="338" t="s">
        <v>3031</v>
      </c>
      <c r="G568" s="329">
        <v>1</v>
      </c>
      <c r="H568" s="333">
        <v>117</v>
      </c>
      <c r="I568" s="336">
        <f t="shared" ref="I568:I631" si="19">E568*G568</f>
        <v>0</v>
      </c>
      <c r="J568" s="336">
        <f t="shared" ref="J568:J631" si="20">H568*I568</f>
        <v>0</v>
      </c>
    </row>
    <row r="569" hidden="1" spans="1:10">
      <c r="A569" s="328">
        <f>SUBTOTAL(3,$B$7:B569)</f>
        <v>23</v>
      </c>
      <c r="B569" s="337" t="s">
        <v>2441</v>
      </c>
      <c r="C569" s="337" t="s">
        <v>1132</v>
      </c>
      <c r="D569" s="330" t="s">
        <v>3023</v>
      </c>
      <c r="E569" s="331">
        <f>'表三 甲'!E1349</f>
        <v>0</v>
      </c>
      <c r="F569" s="338" t="s">
        <v>3030</v>
      </c>
      <c r="G569" s="329">
        <v>1</v>
      </c>
      <c r="H569" s="333">
        <v>117</v>
      </c>
      <c r="I569" s="336">
        <f t="shared" si="19"/>
        <v>0</v>
      </c>
      <c r="J569" s="336">
        <f t="shared" si="20"/>
        <v>0</v>
      </c>
    </row>
    <row r="570" hidden="1" spans="1:10">
      <c r="A570" s="328">
        <f>SUBTOTAL(3,$B$7:B570)</f>
        <v>23</v>
      </c>
      <c r="B570" s="337" t="s">
        <v>2473</v>
      </c>
      <c r="C570" s="337" t="s">
        <v>1195</v>
      </c>
      <c r="D570" s="330" t="s">
        <v>3023</v>
      </c>
      <c r="E570" s="331">
        <f>'表三 甲'!E1380</f>
        <v>0</v>
      </c>
      <c r="F570" s="338" t="s">
        <v>3031</v>
      </c>
      <c r="G570" s="329">
        <v>0.2</v>
      </c>
      <c r="H570" s="333">
        <v>117</v>
      </c>
      <c r="I570" s="336">
        <f t="shared" si="19"/>
        <v>0</v>
      </c>
      <c r="J570" s="336">
        <f t="shared" si="20"/>
        <v>0</v>
      </c>
    </row>
    <row r="571" hidden="1" spans="1:10">
      <c r="A571" s="328">
        <f>SUBTOTAL(3,$B$7:B571)</f>
        <v>23</v>
      </c>
      <c r="B571" s="337" t="s">
        <v>2473</v>
      </c>
      <c r="C571" s="337" t="s">
        <v>1195</v>
      </c>
      <c r="D571" s="330" t="s">
        <v>3023</v>
      </c>
      <c r="E571" s="331">
        <f>'表三 甲'!E1380</f>
        <v>0</v>
      </c>
      <c r="F571" s="338" t="s">
        <v>3030</v>
      </c>
      <c r="G571" s="329">
        <v>0.2</v>
      </c>
      <c r="H571" s="333">
        <v>117</v>
      </c>
      <c r="I571" s="336">
        <f t="shared" si="19"/>
        <v>0</v>
      </c>
      <c r="J571" s="336">
        <f t="shared" si="20"/>
        <v>0</v>
      </c>
    </row>
    <row r="572" hidden="1" spans="1:10">
      <c r="A572" s="328">
        <f>SUBTOTAL(3,$B$7:B572)</f>
        <v>23</v>
      </c>
      <c r="B572" s="337" t="s">
        <v>2474</v>
      </c>
      <c r="C572" s="337" t="s">
        <v>1197</v>
      </c>
      <c r="D572" s="330" t="s">
        <v>3023</v>
      </c>
      <c r="E572" s="331">
        <f>'表三 甲'!E1381</f>
        <v>0</v>
      </c>
      <c r="F572" s="338" t="s">
        <v>3031</v>
      </c>
      <c r="G572" s="329">
        <v>0.2</v>
      </c>
      <c r="H572" s="333">
        <v>117</v>
      </c>
      <c r="I572" s="336">
        <f t="shared" si="19"/>
        <v>0</v>
      </c>
      <c r="J572" s="336">
        <f t="shared" si="20"/>
        <v>0</v>
      </c>
    </row>
    <row r="573" hidden="1" spans="1:10">
      <c r="A573" s="328">
        <f>SUBTOTAL(3,$B$7:B573)</f>
        <v>23</v>
      </c>
      <c r="B573" s="337" t="s">
        <v>2474</v>
      </c>
      <c r="C573" s="337" t="s">
        <v>1197</v>
      </c>
      <c r="D573" s="330" t="s">
        <v>3023</v>
      </c>
      <c r="E573" s="331">
        <f>'表三 甲'!E1381</f>
        <v>0</v>
      </c>
      <c r="F573" s="338" t="s">
        <v>3030</v>
      </c>
      <c r="G573" s="329">
        <v>0.2</v>
      </c>
      <c r="H573" s="333">
        <v>117</v>
      </c>
      <c r="I573" s="336">
        <f t="shared" si="19"/>
        <v>0</v>
      </c>
      <c r="J573" s="336">
        <f t="shared" si="20"/>
        <v>0</v>
      </c>
    </row>
    <row r="574" hidden="1" spans="1:10">
      <c r="A574" s="328">
        <f>SUBTOTAL(3,$B$7:B574)</f>
        <v>23</v>
      </c>
      <c r="B574" s="337" t="s">
        <v>2475</v>
      </c>
      <c r="C574" s="337" t="s">
        <v>1199</v>
      </c>
      <c r="D574" s="330" t="s">
        <v>3023</v>
      </c>
      <c r="E574" s="331">
        <f>'表三 甲'!E1382</f>
        <v>0</v>
      </c>
      <c r="F574" s="338" t="s">
        <v>3030</v>
      </c>
      <c r="G574" s="329">
        <v>0.2</v>
      </c>
      <c r="H574" s="333">
        <v>117</v>
      </c>
      <c r="I574" s="336">
        <f t="shared" si="19"/>
        <v>0</v>
      </c>
      <c r="J574" s="336">
        <f t="shared" si="20"/>
        <v>0</v>
      </c>
    </row>
    <row r="575" hidden="1" spans="1:10">
      <c r="A575" s="328">
        <f>SUBTOTAL(3,$B$7:B575)</f>
        <v>23</v>
      </c>
      <c r="B575" s="337" t="s">
        <v>2475</v>
      </c>
      <c r="C575" s="337" t="s">
        <v>1199</v>
      </c>
      <c r="D575" s="330" t="s">
        <v>3023</v>
      </c>
      <c r="E575" s="331">
        <f>'表三 甲'!E1382</f>
        <v>0</v>
      </c>
      <c r="F575" s="338" t="s">
        <v>3031</v>
      </c>
      <c r="G575" s="329">
        <v>0.2</v>
      </c>
      <c r="H575" s="333">
        <v>117</v>
      </c>
      <c r="I575" s="336">
        <f t="shared" si="19"/>
        <v>0</v>
      </c>
      <c r="J575" s="336">
        <f t="shared" si="20"/>
        <v>0</v>
      </c>
    </row>
    <row r="576" hidden="1" spans="1:10">
      <c r="A576" s="328">
        <f>SUBTOTAL(3,$B$7:B576)</f>
        <v>23</v>
      </c>
      <c r="B576" s="337" t="s">
        <v>2476</v>
      </c>
      <c r="C576" s="337" t="s">
        <v>1201</v>
      </c>
      <c r="D576" s="330" t="s">
        <v>3023</v>
      </c>
      <c r="E576" s="331">
        <f>'表三 甲'!E1383</f>
        <v>0</v>
      </c>
      <c r="F576" s="338" t="s">
        <v>3031</v>
      </c>
      <c r="G576" s="329">
        <v>0.2</v>
      </c>
      <c r="H576" s="333">
        <v>117</v>
      </c>
      <c r="I576" s="336">
        <f t="shared" si="19"/>
        <v>0</v>
      </c>
      <c r="J576" s="336">
        <f t="shared" si="20"/>
        <v>0</v>
      </c>
    </row>
    <row r="577" hidden="1" spans="1:10">
      <c r="A577" s="328">
        <f>SUBTOTAL(3,$B$7:B577)</f>
        <v>23</v>
      </c>
      <c r="B577" s="337" t="s">
        <v>2476</v>
      </c>
      <c r="C577" s="337" t="s">
        <v>1201</v>
      </c>
      <c r="D577" s="330" t="s">
        <v>3023</v>
      </c>
      <c r="E577" s="331">
        <f>'表三 甲'!E1383</f>
        <v>0</v>
      </c>
      <c r="F577" s="338" t="s">
        <v>3030</v>
      </c>
      <c r="G577" s="329">
        <v>0.2</v>
      </c>
      <c r="H577" s="333">
        <v>117</v>
      </c>
      <c r="I577" s="336">
        <f t="shared" si="19"/>
        <v>0</v>
      </c>
      <c r="J577" s="336">
        <f t="shared" si="20"/>
        <v>0</v>
      </c>
    </row>
    <row r="578" hidden="1" spans="1:10">
      <c r="A578" s="328">
        <f>SUBTOTAL(3,$B$7:B578)</f>
        <v>23</v>
      </c>
      <c r="B578" s="337" t="s">
        <v>2477</v>
      </c>
      <c r="C578" s="337" t="s">
        <v>1203</v>
      </c>
      <c r="D578" s="330" t="s">
        <v>3023</v>
      </c>
      <c r="E578" s="331">
        <f>'表三 甲'!E1384</f>
        <v>0</v>
      </c>
      <c r="F578" s="338" t="s">
        <v>3030</v>
      </c>
      <c r="G578" s="329">
        <v>0.2</v>
      </c>
      <c r="H578" s="333">
        <v>117</v>
      </c>
      <c r="I578" s="336">
        <f t="shared" si="19"/>
        <v>0</v>
      </c>
      <c r="J578" s="336">
        <f t="shared" si="20"/>
        <v>0</v>
      </c>
    </row>
    <row r="579" hidden="1" spans="1:10">
      <c r="A579" s="328">
        <f>SUBTOTAL(3,$B$7:B579)</f>
        <v>23</v>
      </c>
      <c r="B579" s="337" t="s">
        <v>2477</v>
      </c>
      <c r="C579" s="337" t="s">
        <v>1203</v>
      </c>
      <c r="D579" s="330" t="s">
        <v>3023</v>
      </c>
      <c r="E579" s="331">
        <f>'表三 甲'!E1384</f>
        <v>0</v>
      </c>
      <c r="F579" s="338" t="s">
        <v>3031</v>
      </c>
      <c r="G579" s="329">
        <v>0.2</v>
      </c>
      <c r="H579" s="333">
        <v>117</v>
      </c>
      <c r="I579" s="336">
        <f t="shared" si="19"/>
        <v>0</v>
      </c>
      <c r="J579" s="336">
        <f t="shared" si="20"/>
        <v>0</v>
      </c>
    </row>
    <row r="580" hidden="1" spans="1:10">
      <c r="A580" s="328">
        <f>SUBTOTAL(3,$B$7:B580)</f>
        <v>23</v>
      </c>
      <c r="B580" s="337" t="s">
        <v>2478</v>
      </c>
      <c r="C580" s="337" t="s">
        <v>1205</v>
      </c>
      <c r="D580" s="330" t="s">
        <v>3023</v>
      </c>
      <c r="E580" s="331">
        <f>'表三 甲'!E1385</f>
        <v>0</v>
      </c>
      <c r="F580" s="338" t="s">
        <v>3031</v>
      </c>
      <c r="G580" s="329">
        <v>0.2</v>
      </c>
      <c r="H580" s="333">
        <v>117</v>
      </c>
      <c r="I580" s="336">
        <f t="shared" si="19"/>
        <v>0</v>
      </c>
      <c r="J580" s="336">
        <f t="shared" si="20"/>
        <v>0</v>
      </c>
    </row>
    <row r="581" hidden="1" spans="1:10">
      <c r="A581" s="328">
        <f>SUBTOTAL(3,$B$7:B581)</f>
        <v>23</v>
      </c>
      <c r="B581" s="337" t="s">
        <v>2478</v>
      </c>
      <c r="C581" s="337" t="s">
        <v>1205</v>
      </c>
      <c r="D581" s="330" t="s">
        <v>3023</v>
      </c>
      <c r="E581" s="331">
        <f>'表三 甲'!E1385</f>
        <v>0</v>
      </c>
      <c r="F581" s="338" t="s">
        <v>3030</v>
      </c>
      <c r="G581" s="329">
        <v>0.2</v>
      </c>
      <c r="H581" s="333">
        <v>117</v>
      </c>
      <c r="I581" s="336">
        <f t="shared" si="19"/>
        <v>0</v>
      </c>
      <c r="J581" s="336">
        <f t="shared" si="20"/>
        <v>0</v>
      </c>
    </row>
    <row r="582" ht="24" hidden="1" spans="1:10">
      <c r="A582" s="328">
        <f>SUBTOTAL(3,$B$7:B582)</f>
        <v>23</v>
      </c>
      <c r="B582" s="337" t="s">
        <v>2479</v>
      </c>
      <c r="C582" s="337" t="s">
        <v>1207</v>
      </c>
      <c r="D582" s="330" t="s">
        <v>3023</v>
      </c>
      <c r="E582" s="331">
        <f>'表三 甲'!E1386</f>
        <v>0</v>
      </c>
      <c r="F582" s="338" t="s">
        <v>3030</v>
      </c>
      <c r="G582" s="329">
        <v>0.2</v>
      </c>
      <c r="H582" s="333">
        <v>117</v>
      </c>
      <c r="I582" s="336">
        <f t="shared" si="19"/>
        <v>0</v>
      </c>
      <c r="J582" s="336">
        <f t="shared" si="20"/>
        <v>0</v>
      </c>
    </row>
    <row r="583" ht="24" hidden="1" spans="1:10">
      <c r="A583" s="328">
        <f>SUBTOTAL(3,$B$7:B583)</f>
        <v>23</v>
      </c>
      <c r="B583" s="337" t="s">
        <v>2479</v>
      </c>
      <c r="C583" s="337" t="s">
        <v>1207</v>
      </c>
      <c r="D583" s="330" t="s">
        <v>3023</v>
      </c>
      <c r="E583" s="331">
        <f>'表三 甲'!E1386</f>
        <v>0</v>
      </c>
      <c r="F583" s="338" t="s">
        <v>3031</v>
      </c>
      <c r="G583" s="329">
        <v>0.2</v>
      </c>
      <c r="H583" s="333">
        <v>117</v>
      </c>
      <c r="I583" s="336">
        <f t="shared" si="19"/>
        <v>0</v>
      </c>
      <c r="J583" s="336">
        <f t="shared" si="20"/>
        <v>0</v>
      </c>
    </row>
    <row r="584" ht="24" hidden="1" spans="1:10">
      <c r="A584" s="328">
        <f>SUBTOTAL(3,$B$7:B584)</f>
        <v>23</v>
      </c>
      <c r="B584" s="337" t="s">
        <v>2480</v>
      </c>
      <c r="C584" s="337" t="s">
        <v>1209</v>
      </c>
      <c r="D584" s="330" t="s">
        <v>3023</v>
      </c>
      <c r="E584" s="331">
        <f>'表三 甲'!E1387</f>
        <v>0</v>
      </c>
      <c r="F584" s="338" t="s">
        <v>3031</v>
      </c>
      <c r="G584" s="329">
        <v>0.25</v>
      </c>
      <c r="H584" s="333">
        <v>117</v>
      </c>
      <c r="I584" s="336">
        <f t="shared" si="19"/>
        <v>0</v>
      </c>
      <c r="J584" s="336">
        <f t="shared" si="20"/>
        <v>0</v>
      </c>
    </row>
    <row r="585" ht="24" hidden="1" spans="1:10">
      <c r="A585" s="328">
        <f>SUBTOTAL(3,$B$7:B585)</f>
        <v>23</v>
      </c>
      <c r="B585" s="337" t="s">
        <v>2480</v>
      </c>
      <c r="C585" s="337" t="s">
        <v>1209</v>
      </c>
      <c r="D585" s="330" t="s">
        <v>3023</v>
      </c>
      <c r="E585" s="331">
        <f>'表三 甲'!E1387</f>
        <v>0</v>
      </c>
      <c r="F585" s="338" t="s">
        <v>3030</v>
      </c>
      <c r="G585" s="329">
        <v>0.25</v>
      </c>
      <c r="H585" s="333">
        <v>117</v>
      </c>
      <c r="I585" s="336">
        <f t="shared" si="19"/>
        <v>0</v>
      </c>
      <c r="J585" s="336">
        <f t="shared" si="20"/>
        <v>0</v>
      </c>
    </row>
    <row r="586" ht="24" hidden="1" spans="1:10">
      <c r="A586" s="328">
        <f>SUBTOTAL(3,$B$7:B586)</f>
        <v>23</v>
      </c>
      <c r="B586" s="337" t="s">
        <v>2481</v>
      </c>
      <c r="C586" s="337" t="s">
        <v>1211</v>
      </c>
      <c r="D586" s="330" t="s">
        <v>3023</v>
      </c>
      <c r="E586" s="331">
        <f>'表三 甲'!E1388</f>
        <v>0</v>
      </c>
      <c r="F586" s="338" t="s">
        <v>3030</v>
      </c>
      <c r="G586" s="329">
        <v>0.05</v>
      </c>
      <c r="H586" s="333">
        <v>117</v>
      </c>
      <c r="I586" s="336">
        <f t="shared" si="19"/>
        <v>0</v>
      </c>
      <c r="J586" s="336">
        <f t="shared" si="20"/>
        <v>0</v>
      </c>
    </row>
    <row r="587" ht="24" hidden="1" spans="1:10">
      <c r="A587" s="328">
        <f>SUBTOTAL(3,$B$7:B587)</f>
        <v>23</v>
      </c>
      <c r="B587" s="337" t="s">
        <v>2481</v>
      </c>
      <c r="C587" s="337" t="s">
        <v>1211</v>
      </c>
      <c r="D587" s="330" t="s">
        <v>3023</v>
      </c>
      <c r="E587" s="331">
        <f>'表三 甲'!E1388</f>
        <v>0</v>
      </c>
      <c r="F587" s="338" t="s">
        <v>3031</v>
      </c>
      <c r="G587" s="329">
        <v>0.05</v>
      </c>
      <c r="H587" s="333">
        <v>117</v>
      </c>
      <c r="I587" s="336">
        <f t="shared" si="19"/>
        <v>0</v>
      </c>
      <c r="J587" s="336">
        <f t="shared" si="20"/>
        <v>0</v>
      </c>
    </row>
    <row r="588" ht="24" hidden="1" spans="1:10">
      <c r="A588" s="328">
        <f>SUBTOTAL(3,$B$7:B588)</f>
        <v>23</v>
      </c>
      <c r="B588" s="337" t="s">
        <v>2482</v>
      </c>
      <c r="C588" s="337" t="s">
        <v>1213</v>
      </c>
      <c r="D588" s="330" t="s">
        <v>3023</v>
      </c>
      <c r="E588" s="331">
        <f>'表三 甲'!E1389</f>
        <v>0</v>
      </c>
      <c r="F588" s="338" t="s">
        <v>3030</v>
      </c>
      <c r="G588" s="329">
        <v>0.45</v>
      </c>
      <c r="H588" s="333">
        <v>117</v>
      </c>
      <c r="I588" s="336">
        <f t="shared" si="19"/>
        <v>0</v>
      </c>
      <c r="J588" s="336">
        <f t="shared" si="20"/>
        <v>0</v>
      </c>
    </row>
    <row r="589" ht="24" hidden="1" spans="1:10">
      <c r="A589" s="328">
        <f>SUBTOTAL(3,$B$7:B589)</f>
        <v>23</v>
      </c>
      <c r="B589" s="337" t="s">
        <v>2482</v>
      </c>
      <c r="C589" s="337" t="s">
        <v>1213</v>
      </c>
      <c r="D589" s="330" t="s">
        <v>3023</v>
      </c>
      <c r="E589" s="331">
        <f>'表三 甲'!E1389</f>
        <v>0</v>
      </c>
      <c r="F589" s="338" t="s">
        <v>3031</v>
      </c>
      <c r="G589" s="333">
        <v>0.45</v>
      </c>
      <c r="H589" s="333">
        <v>117</v>
      </c>
      <c r="I589" s="336">
        <f t="shared" si="19"/>
        <v>0</v>
      </c>
      <c r="J589" s="336">
        <f t="shared" si="20"/>
        <v>0</v>
      </c>
    </row>
    <row r="590" ht="24" hidden="1" spans="1:10">
      <c r="A590" s="328">
        <f>SUBTOTAL(3,$B$7:B590)</f>
        <v>23</v>
      </c>
      <c r="B590" s="337" t="s">
        <v>2483</v>
      </c>
      <c r="C590" s="337" t="s">
        <v>1215</v>
      </c>
      <c r="D590" s="330" t="s">
        <v>3023</v>
      </c>
      <c r="E590" s="331">
        <f>'表三 甲'!E1390</f>
        <v>0</v>
      </c>
      <c r="F590" s="338" t="s">
        <v>3030</v>
      </c>
      <c r="G590" s="333">
        <v>0.6</v>
      </c>
      <c r="H590" s="333">
        <v>117</v>
      </c>
      <c r="I590" s="336">
        <f t="shared" si="19"/>
        <v>0</v>
      </c>
      <c r="J590" s="336">
        <f t="shared" si="20"/>
        <v>0</v>
      </c>
    </row>
    <row r="591" ht="24" hidden="1" spans="1:10">
      <c r="A591" s="328">
        <f>SUBTOTAL(3,$B$7:B591)</f>
        <v>23</v>
      </c>
      <c r="B591" s="337" t="s">
        <v>2483</v>
      </c>
      <c r="C591" s="337" t="s">
        <v>1215</v>
      </c>
      <c r="D591" s="330" t="s">
        <v>3023</v>
      </c>
      <c r="E591" s="331">
        <f>'表三 甲'!E1390</f>
        <v>0</v>
      </c>
      <c r="F591" s="338" t="s">
        <v>3031</v>
      </c>
      <c r="G591" s="333">
        <v>0.6</v>
      </c>
      <c r="H591" s="333">
        <v>117</v>
      </c>
      <c r="I591" s="336">
        <f t="shared" si="19"/>
        <v>0</v>
      </c>
      <c r="J591" s="336">
        <f t="shared" si="20"/>
        <v>0</v>
      </c>
    </row>
    <row r="592" ht="24" hidden="1" spans="1:10">
      <c r="A592" s="328">
        <f>SUBTOTAL(3,$B$7:B592)</f>
        <v>23</v>
      </c>
      <c r="B592" s="337" t="s">
        <v>2484</v>
      </c>
      <c r="C592" s="337" t="s">
        <v>1217</v>
      </c>
      <c r="D592" s="330" t="s">
        <v>3023</v>
      </c>
      <c r="E592" s="331">
        <f>'表三 甲'!E1391</f>
        <v>0</v>
      </c>
      <c r="F592" s="338" t="s">
        <v>3030</v>
      </c>
      <c r="G592" s="333">
        <v>0.3</v>
      </c>
      <c r="H592" s="333">
        <v>117</v>
      </c>
      <c r="I592" s="336">
        <f t="shared" si="19"/>
        <v>0</v>
      </c>
      <c r="J592" s="336">
        <f t="shared" si="20"/>
        <v>0</v>
      </c>
    </row>
    <row r="593" ht="24" hidden="1" spans="1:10">
      <c r="A593" s="328">
        <f>SUBTOTAL(3,$B$7:B593)</f>
        <v>23</v>
      </c>
      <c r="B593" s="337" t="s">
        <v>2484</v>
      </c>
      <c r="C593" s="337" t="s">
        <v>1217</v>
      </c>
      <c r="D593" s="330" t="s">
        <v>3023</v>
      </c>
      <c r="E593" s="331">
        <f>'表三 甲'!E1391</f>
        <v>0</v>
      </c>
      <c r="F593" s="338" t="s">
        <v>3031</v>
      </c>
      <c r="G593" s="333">
        <v>0.3</v>
      </c>
      <c r="H593" s="333">
        <v>117</v>
      </c>
      <c r="I593" s="336">
        <f t="shared" si="19"/>
        <v>0</v>
      </c>
      <c r="J593" s="336">
        <f t="shared" si="20"/>
        <v>0</v>
      </c>
    </row>
    <row r="594" hidden="1" spans="1:10">
      <c r="A594" s="328">
        <f>SUBTOTAL(3,$B$7:B594)</f>
        <v>23</v>
      </c>
      <c r="B594" s="337" t="s">
        <v>2513</v>
      </c>
      <c r="C594" s="337" t="s">
        <v>1275</v>
      </c>
      <c r="D594" s="330" t="s">
        <v>3023</v>
      </c>
      <c r="E594" s="331">
        <f>'表三 甲'!E1420</f>
        <v>0</v>
      </c>
      <c r="F594" s="338" t="s">
        <v>3030</v>
      </c>
      <c r="G594" s="333">
        <v>0.15</v>
      </c>
      <c r="H594" s="333">
        <v>117</v>
      </c>
      <c r="I594" s="336">
        <f t="shared" si="19"/>
        <v>0</v>
      </c>
      <c r="J594" s="336">
        <f t="shared" si="20"/>
        <v>0</v>
      </c>
    </row>
    <row r="595" hidden="1" spans="1:10">
      <c r="A595" s="328">
        <f>SUBTOTAL(3,$B$7:B595)</f>
        <v>23</v>
      </c>
      <c r="B595" s="337" t="s">
        <v>2513</v>
      </c>
      <c r="C595" s="337" t="s">
        <v>1275</v>
      </c>
      <c r="D595" s="330" t="s">
        <v>3023</v>
      </c>
      <c r="E595" s="331">
        <f>E594</f>
        <v>0</v>
      </c>
      <c r="F595" s="338" t="s">
        <v>3031</v>
      </c>
      <c r="G595" s="333">
        <v>0.15</v>
      </c>
      <c r="H595" s="333">
        <v>117</v>
      </c>
      <c r="I595" s="336">
        <f t="shared" si="19"/>
        <v>0</v>
      </c>
      <c r="J595" s="336">
        <f t="shared" si="20"/>
        <v>0</v>
      </c>
    </row>
    <row r="596" hidden="1" spans="1:10">
      <c r="A596" s="328">
        <f>SUBTOTAL(3,$B$7:B596)</f>
        <v>23</v>
      </c>
      <c r="B596" s="337" t="s">
        <v>2514</v>
      </c>
      <c r="C596" s="337" t="s">
        <v>1277</v>
      </c>
      <c r="D596" s="330" t="s">
        <v>3023</v>
      </c>
      <c r="E596" s="331">
        <f>'表三 甲'!E1421</f>
        <v>0</v>
      </c>
      <c r="F596" s="338" t="s">
        <v>3031</v>
      </c>
      <c r="G596" s="333">
        <v>0.3</v>
      </c>
      <c r="H596" s="333">
        <v>117</v>
      </c>
      <c r="I596" s="336">
        <f t="shared" si="19"/>
        <v>0</v>
      </c>
      <c r="J596" s="336">
        <f t="shared" si="20"/>
        <v>0</v>
      </c>
    </row>
    <row r="597" hidden="1" spans="1:10">
      <c r="A597" s="328">
        <f>SUBTOTAL(3,$B$7:B597)</f>
        <v>23</v>
      </c>
      <c r="B597" s="337" t="s">
        <v>2514</v>
      </c>
      <c r="C597" s="337" t="s">
        <v>1277</v>
      </c>
      <c r="D597" s="330" t="s">
        <v>3023</v>
      </c>
      <c r="E597" s="331">
        <f>E596</f>
        <v>0</v>
      </c>
      <c r="F597" s="338" t="s">
        <v>3030</v>
      </c>
      <c r="G597" s="333">
        <v>0.3</v>
      </c>
      <c r="H597" s="333">
        <v>117</v>
      </c>
      <c r="I597" s="336">
        <f t="shared" si="19"/>
        <v>0</v>
      </c>
      <c r="J597" s="336">
        <f t="shared" si="20"/>
        <v>0</v>
      </c>
    </row>
    <row r="598" hidden="1" spans="1:10">
      <c r="A598" s="328">
        <f>SUBTOTAL(3,$B$7:B598)</f>
        <v>23</v>
      </c>
      <c r="B598" s="337" t="s">
        <v>2515</v>
      </c>
      <c r="C598" s="337" t="s">
        <v>1279</v>
      </c>
      <c r="D598" s="330" t="s">
        <v>3023</v>
      </c>
      <c r="E598" s="331">
        <f>'表三 甲'!E1422</f>
        <v>0</v>
      </c>
      <c r="F598" s="338" t="s">
        <v>3030</v>
      </c>
      <c r="G598" s="333">
        <v>0.4</v>
      </c>
      <c r="H598" s="333">
        <v>117</v>
      </c>
      <c r="I598" s="336">
        <f t="shared" si="19"/>
        <v>0</v>
      </c>
      <c r="J598" s="336">
        <f t="shared" si="20"/>
        <v>0</v>
      </c>
    </row>
    <row r="599" hidden="1" spans="1:10">
      <c r="A599" s="328">
        <f>SUBTOTAL(3,$B$7:B599)</f>
        <v>23</v>
      </c>
      <c r="B599" s="337" t="s">
        <v>2515</v>
      </c>
      <c r="C599" s="337" t="s">
        <v>1279</v>
      </c>
      <c r="D599" s="330" t="s">
        <v>3023</v>
      </c>
      <c r="E599" s="331">
        <f>E598</f>
        <v>0</v>
      </c>
      <c r="F599" s="338" t="s">
        <v>3031</v>
      </c>
      <c r="G599" s="333">
        <v>0.4</v>
      </c>
      <c r="H599" s="333">
        <v>117</v>
      </c>
      <c r="I599" s="336">
        <f t="shared" si="19"/>
        <v>0</v>
      </c>
      <c r="J599" s="336">
        <f t="shared" si="20"/>
        <v>0</v>
      </c>
    </row>
    <row r="600" hidden="1" spans="1:10">
      <c r="A600" s="328">
        <f>SUBTOTAL(3,$B$7:B600)</f>
        <v>23</v>
      </c>
      <c r="B600" s="337" t="s">
        <v>2554</v>
      </c>
      <c r="C600" s="337" t="s">
        <v>1359</v>
      </c>
      <c r="D600" s="330" t="s">
        <v>3023</v>
      </c>
      <c r="E600" s="331">
        <f>'表三 甲'!E1461</f>
        <v>0</v>
      </c>
      <c r="F600" s="339" t="s">
        <v>3028</v>
      </c>
      <c r="G600" s="333">
        <v>0.05</v>
      </c>
      <c r="H600" s="333">
        <v>153</v>
      </c>
      <c r="I600" s="336">
        <f t="shared" si="19"/>
        <v>0</v>
      </c>
      <c r="J600" s="336">
        <f t="shared" si="20"/>
        <v>0</v>
      </c>
    </row>
    <row r="601" hidden="1" spans="1:10">
      <c r="A601" s="328">
        <f>SUBTOTAL(3,$B$7:B601)</f>
        <v>23</v>
      </c>
      <c r="B601" s="337" t="s">
        <v>2555</v>
      </c>
      <c r="C601" s="337" t="s">
        <v>1361</v>
      </c>
      <c r="D601" s="330" t="s">
        <v>3023</v>
      </c>
      <c r="E601" s="331">
        <f>'表三 甲'!E1462</f>
        <v>0</v>
      </c>
      <c r="F601" s="339" t="s">
        <v>3028</v>
      </c>
      <c r="G601" s="333">
        <v>0.05</v>
      </c>
      <c r="H601" s="333">
        <v>153</v>
      </c>
      <c r="I601" s="336">
        <f t="shared" si="19"/>
        <v>0</v>
      </c>
      <c r="J601" s="336">
        <f t="shared" si="20"/>
        <v>0</v>
      </c>
    </row>
    <row r="602" hidden="1" spans="1:10">
      <c r="A602" s="328">
        <f>SUBTOTAL(3,$B$7:B602)</f>
        <v>23</v>
      </c>
      <c r="B602" s="337" t="s">
        <v>2556</v>
      </c>
      <c r="C602" s="337" t="s">
        <v>1363</v>
      </c>
      <c r="D602" s="330" t="s">
        <v>3023</v>
      </c>
      <c r="E602" s="331">
        <f>'表三 甲'!E1463</f>
        <v>0</v>
      </c>
      <c r="F602" s="339" t="s">
        <v>3028</v>
      </c>
      <c r="G602" s="329">
        <v>0.05</v>
      </c>
      <c r="H602" s="333">
        <v>153</v>
      </c>
      <c r="I602" s="336">
        <f t="shared" si="19"/>
        <v>0</v>
      </c>
      <c r="J602" s="336">
        <f t="shared" si="20"/>
        <v>0</v>
      </c>
    </row>
    <row r="603" hidden="1" spans="1:10">
      <c r="A603" s="328">
        <f>SUBTOTAL(3,$B$7:B603)</f>
        <v>23</v>
      </c>
      <c r="B603" s="337" t="s">
        <v>2557</v>
      </c>
      <c r="C603" s="337" t="s">
        <v>1365</v>
      </c>
      <c r="D603" s="330" t="s">
        <v>3023</v>
      </c>
      <c r="E603" s="331">
        <f>'表三 甲'!E1464</f>
        <v>0</v>
      </c>
      <c r="F603" s="339" t="s">
        <v>3028</v>
      </c>
      <c r="G603" s="329">
        <v>0.01</v>
      </c>
      <c r="H603" s="333">
        <v>153</v>
      </c>
      <c r="I603" s="336">
        <f t="shared" si="19"/>
        <v>0</v>
      </c>
      <c r="J603" s="336">
        <f t="shared" si="20"/>
        <v>0</v>
      </c>
    </row>
    <row r="604" hidden="1" spans="1:10">
      <c r="A604" s="328">
        <f>SUBTOTAL(3,$B$7:B604)</f>
        <v>23</v>
      </c>
      <c r="B604" s="337" t="s">
        <v>2558</v>
      </c>
      <c r="C604" s="337" t="s">
        <v>1367</v>
      </c>
      <c r="D604" s="330" t="s">
        <v>3023</v>
      </c>
      <c r="E604" s="331">
        <f>'表三 甲'!E1465</f>
        <v>0</v>
      </c>
      <c r="F604" s="339" t="s">
        <v>3028</v>
      </c>
      <c r="G604" s="329">
        <v>0.6</v>
      </c>
      <c r="H604" s="333">
        <v>153</v>
      </c>
      <c r="I604" s="336">
        <f t="shared" si="19"/>
        <v>0</v>
      </c>
      <c r="J604" s="336">
        <f t="shared" si="20"/>
        <v>0</v>
      </c>
    </row>
    <row r="605" hidden="1" spans="1:10">
      <c r="A605" s="328">
        <f>SUBTOTAL(3,$B$7:B605)</f>
        <v>23</v>
      </c>
      <c r="B605" s="337" t="s">
        <v>2559</v>
      </c>
      <c r="C605" s="337" t="s">
        <v>1369</v>
      </c>
      <c r="D605" s="330" t="s">
        <v>3023</v>
      </c>
      <c r="E605" s="331">
        <f>'表三 甲'!E1466</f>
        <v>0</v>
      </c>
      <c r="F605" s="339" t="s">
        <v>3028</v>
      </c>
      <c r="G605" s="329">
        <v>0.7</v>
      </c>
      <c r="H605" s="333">
        <v>153</v>
      </c>
      <c r="I605" s="336">
        <f t="shared" si="19"/>
        <v>0</v>
      </c>
      <c r="J605" s="336">
        <f t="shared" si="20"/>
        <v>0</v>
      </c>
    </row>
    <row r="606" hidden="1" spans="1:10">
      <c r="A606" s="328">
        <f>SUBTOTAL(3,$B$7:B606)</f>
        <v>23</v>
      </c>
      <c r="B606" s="337" t="s">
        <v>2560</v>
      </c>
      <c r="C606" s="337" t="s">
        <v>1371</v>
      </c>
      <c r="D606" s="330" t="s">
        <v>3023</v>
      </c>
      <c r="E606" s="331">
        <f>'表三 甲'!E1467</f>
        <v>0</v>
      </c>
      <c r="F606" s="338" t="s">
        <v>3028</v>
      </c>
      <c r="G606" s="329">
        <v>0.8</v>
      </c>
      <c r="H606" s="333">
        <v>153</v>
      </c>
      <c r="I606" s="336">
        <f t="shared" si="19"/>
        <v>0</v>
      </c>
      <c r="J606" s="336">
        <f t="shared" si="20"/>
        <v>0</v>
      </c>
    </row>
    <row r="607" hidden="1" spans="1:10">
      <c r="A607" s="328">
        <f>SUBTOTAL(3,$B$7:B607)</f>
        <v>23</v>
      </c>
      <c r="B607" s="337" t="s">
        <v>2561</v>
      </c>
      <c r="C607" s="337" t="s">
        <v>1373</v>
      </c>
      <c r="D607" s="330" t="s">
        <v>3023</v>
      </c>
      <c r="E607" s="331">
        <f>'表三 甲'!E1468</f>
        <v>0</v>
      </c>
      <c r="F607" s="338" t="s">
        <v>3028</v>
      </c>
      <c r="G607" s="329">
        <v>0.95</v>
      </c>
      <c r="H607" s="333">
        <v>153</v>
      </c>
      <c r="I607" s="336">
        <f t="shared" si="19"/>
        <v>0</v>
      </c>
      <c r="J607" s="336">
        <f t="shared" si="20"/>
        <v>0</v>
      </c>
    </row>
    <row r="608" hidden="1" spans="1:10">
      <c r="A608" s="328">
        <f>SUBTOTAL(3,$B$7:B608)</f>
        <v>23</v>
      </c>
      <c r="B608" s="337" t="s">
        <v>2562</v>
      </c>
      <c r="C608" s="337" t="s">
        <v>1375</v>
      </c>
      <c r="D608" s="330" t="s">
        <v>3023</v>
      </c>
      <c r="E608" s="331">
        <f>'表三 甲'!E1469</f>
        <v>0</v>
      </c>
      <c r="F608" s="338" t="s">
        <v>3028</v>
      </c>
      <c r="G608" s="329">
        <v>1.1</v>
      </c>
      <c r="H608" s="333">
        <v>153</v>
      </c>
      <c r="I608" s="336">
        <f t="shared" si="19"/>
        <v>0</v>
      </c>
      <c r="J608" s="336">
        <f t="shared" si="20"/>
        <v>0</v>
      </c>
    </row>
    <row r="609" hidden="1" spans="1:10">
      <c r="A609" s="328">
        <f>SUBTOTAL(3,$B$7:B609)</f>
        <v>23</v>
      </c>
      <c r="B609" s="337" t="s">
        <v>2563</v>
      </c>
      <c r="C609" s="337" t="s">
        <v>1377</v>
      </c>
      <c r="D609" s="330" t="s">
        <v>3023</v>
      </c>
      <c r="E609" s="331">
        <f>'表三 甲'!E1470</f>
        <v>0</v>
      </c>
      <c r="F609" s="338" t="s">
        <v>3028</v>
      </c>
      <c r="G609" s="329">
        <v>1.25</v>
      </c>
      <c r="H609" s="333">
        <v>153</v>
      </c>
      <c r="I609" s="336">
        <f t="shared" si="19"/>
        <v>0</v>
      </c>
      <c r="J609" s="336">
        <f t="shared" si="20"/>
        <v>0</v>
      </c>
    </row>
    <row r="610" hidden="1" spans="1:10">
      <c r="A610" s="328">
        <f>SUBTOTAL(3,$B$7:B610)</f>
        <v>23</v>
      </c>
      <c r="B610" s="337" t="s">
        <v>2564</v>
      </c>
      <c r="C610" s="337" t="s">
        <v>1379</v>
      </c>
      <c r="D610" s="330" t="s">
        <v>3023</v>
      </c>
      <c r="E610" s="331">
        <f>'表三 甲'!E1471</f>
        <v>0</v>
      </c>
      <c r="F610" s="338" t="s">
        <v>3028</v>
      </c>
      <c r="G610" s="329">
        <v>1.4</v>
      </c>
      <c r="H610" s="333">
        <v>153</v>
      </c>
      <c r="I610" s="336">
        <f t="shared" si="19"/>
        <v>0</v>
      </c>
      <c r="J610" s="336">
        <f t="shared" si="20"/>
        <v>0</v>
      </c>
    </row>
    <row r="611" hidden="1" spans="1:10">
      <c r="A611" s="328">
        <f>SUBTOTAL(3,$B$7:B611)</f>
        <v>23</v>
      </c>
      <c r="B611" s="337" t="s">
        <v>2565</v>
      </c>
      <c r="C611" s="337" t="s">
        <v>1381</v>
      </c>
      <c r="D611" s="330" t="s">
        <v>3023</v>
      </c>
      <c r="E611" s="331">
        <f>'表三 甲'!E1472</f>
        <v>0</v>
      </c>
      <c r="F611" s="338" t="s">
        <v>3028</v>
      </c>
      <c r="G611" s="329">
        <v>1.6</v>
      </c>
      <c r="H611" s="333">
        <v>153</v>
      </c>
      <c r="I611" s="336">
        <f t="shared" si="19"/>
        <v>0</v>
      </c>
      <c r="J611" s="336">
        <f t="shared" si="20"/>
        <v>0</v>
      </c>
    </row>
    <row r="612" hidden="1" spans="1:10">
      <c r="A612" s="328">
        <f>SUBTOTAL(3,$B$7:B612)</f>
        <v>23</v>
      </c>
      <c r="B612" s="337" t="s">
        <v>2566</v>
      </c>
      <c r="C612" s="337" t="s">
        <v>1383</v>
      </c>
      <c r="D612" s="330" t="s">
        <v>3023</v>
      </c>
      <c r="E612" s="331">
        <f>'表三 甲'!E1473</f>
        <v>0</v>
      </c>
      <c r="F612" s="338" t="s">
        <v>3028</v>
      </c>
      <c r="G612" s="329">
        <v>1.7</v>
      </c>
      <c r="H612" s="333">
        <v>153</v>
      </c>
      <c r="I612" s="336">
        <f t="shared" si="19"/>
        <v>0</v>
      </c>
      <c r="J612" s="336">
        <f t="shared" si="20"/>
        <v>0</v>
      </c>
    </row>
    <row r="613" hidden="1" spans="1:10">
      <c r="A613" s="328">
        <f>SUBTOTAL(3,$B$7:B613)</f>
        <v>23</v>
      </c>
      <c r="B613" s="337" t="s">
        <v>2567</v>
      </c>
      <c r="C613" s="337" t="s">
        <v>1385</v>
      </c>
      <c r="D613" s="330" t="s">
        <v>3023</v>
      </c>
      <c r="E613" s="331">
        <f>'表三 甲'!E1474</f>
        <v>0</v>
      </c>
      <c r="F613" s="338" t="s">
        <v>3028</v>
      </c>
      <c r="G613" s="329">
        <v>1.75</v>
      </c>
      <c r="H613" s="333">
        <v>153</v>
      </c>
      <c r="I613" s="336">
        <f t="shared" si="19"/>
        <v>0</v>
      </c>
      <c r="J613" s="336">
        <f t="shared" si="20"/>
        <v>0</v>
      </c>
    </row>
    <row r="614" hidden="1" spans="1:10">
      <c r="A614" s="328">
        <f>SUBTOTAL(3,$B$7:B614)</f>
        <v>23</v>
      </c>
      <c r="B614" s="337" t="s">
        <v>2568</v>
      </c>
      <c r="C614" s="337" t="s">
        <v>1387</v>
      </c>
      <c r="D614" s="330" t="s">
        <v>3023</v>
      </c>
      <c r="E614" s="331">
        <f>'表三 甲'!E1475</f>
        <v>0</v>
      </c>
      <c r="F614" s="338" t="s">
        <v>3028</v>
      </c>
      <c r="G614" s="329">
        <v>1.85</v>
      </c>
      <c r="H614" s="333">
        <v>153</v>
      </c>
      <c r="I614" s="336">
        <f t="shared" si="19"/>
        <v>0</v>
      </c>
      <c r="J614" s="336">
        <f t="shared" si="20"/>
        <v>0</v>
      </c>
    </row>
    <row r="615" hidden="1" spans="1:10">
      <c r="A615" s="328">
        <f>SUBTOTAL(3,$B$7:B615)</f>
        <v>23</v>
      </c>
      <c r="B615" s="337" t="s">
        <v>2569</v>
      </c>
      <c r="C615" s="337" t="s">
        <v>1389</v>
      </c>
      <c r="D615" s="330" t="s">
        <v>3023</v>
      </c>
      <c r="E615" s="331">
        <f>'表三 甲'!E1476</f>
        <v>0</v>
      </c>
      <c r="F615" s="338" t="s">
        <v>3028</v>
      </c>
      <c r="G615" s="329">
        <v>1.85</v>
      </c>
      <c r="H615" s="333">
        <v>153</v>
      </c>
      <c r="I615" s="336">
        <f t="shared" si="19"/>
        <v>0</v>
      </c>
      <c r="J615" s="336">
        <f t="shared" si="20"/>
        <v>0</v>
      </c>
    </row>
    <row r="616" hidden="1" spans="1:10">
      <c r="A616" s="328">
        <f>SUBTOTAL(3,$B$7:B616)</f>
        <v>23</v>
      </c>
      <c r="B616" s="337" t="s">
        <v>2570</v>
      </c>
      <c r="C616" s="337" t="s">
        <v>1391</v>
      </c>
      <c r="D616" s="330" t="s">
        <v>3023</v>
      </c>
      <c r="E616" s="331">
        <f>'表三 甲'!E1477</f>
        <v>0</v>
      </c>
      <c r="F616" s="338" t="s">
        <v>3028</v>
      </c>
      <c r="G616" s="329">
        <v>1.9</v>
      </c>
      <c r="H616" s="333">
        <v>153</v>
      </c>
      <c r="I616" s="336">
        <f t="shared" si="19"/>
        <v>0</v>
      </c>
      <c r="J616" s="336">
        <f t="shared" si="20"/>
        <v>0</v>
      </c>
    </row>
    <row r="617" hidden="1" spans="1:10">
      <c r="A617" s="328">
        <f>SUBTOTAL(3,$B$7:B617)</f>
        <v>23</v>
      </c>
      <c r="B617" s="337" t="s">
        <v>2571</v>
      </c>
      <c r="C617" s="337" t="s">
        <v>1393</v>
      </c>
      <c r="D617" s="330" t="s">
        <v>3023</v>
      </c>
      <c r="E617" s="331">
        <f>'表三 甲'!E1478</f>
        <v>0</v>
      </c>
      <c r="F617" s="338" t="s">
        <v>3028</v>
      </c>
      <c r="G617" s="329">
        <v>1.9</v>
      </c>
      <c r="H617" s="333">
        <v>153</v>
      </c>
      <c r="I617" s="336">
        <f t="shared" si="19"/>
        <v>0</v>
      </c>
      <c r="J617" s="336">
        <f t="shared" si="20"/>
        <v>0</v>
      </c>
    </row>
    <row r="618" hidden="1" spans="1:10">
      <c r="A618" s="328">
        <f>SUBTOTAL(3,$B$7:B618)</f>
        <v>23</v>
      </c>
      <c r="B618" s="337" t="s">
        <v>2572</v>
      </c>
      <c r="C618" s="337" t="s">
        <v>1395</v>
      </c>
      <c r="D618" s="330" t="s">
        <v>3023</v>
      </c>
      <c r="E618" s="331">
        <f>'表三 甲'!E1479</f>
        <v>0</v>
      </c>
      <c r="F618" s="338" t="s">
        <v>3028</v>
      </c>
      <c r="G618" s="329">
        <v>2.1</v>
      </c>
      <c r="H618" s="333">
        <v>153</v>
      </c>
      <c r="I618" s="336">
        <f t="shared" si="19"/>
        <v>0</v>
      </c>
      <c r="J618" s="336">
        <f t="shared" si="20"/>
        <v>0</v>
      </c>
    </row>
    <row r="619" hidden="1" spans="1:10">
      <c r="A619" s="328">
        <f>SUBTOTAL(3,$B$7:B619)</f>
        <v>23</v>
      </c>
      <c r="B619" s="337" t="s">
        <v>2573</v>
      </c>
      <c r="C619" s="337" t="s">
        <v>1397</v>
      </c>
      <c r="D619" s="330" t="s">
        <v>3023</v>
      </c>
      <c r="E619" s="331">
        <f>'表三 甲'!E1480</f>
        <v>0</v>
      </c>
      <c r="F619" s="338" t="s">
        <v>3028</v>
      </c>
      <c r="G619" s="329">
        <v>1.1</v>
      </c>
      <c r="H619" s="333">
        <v>153</v>
      </c>
      <c r="I619" s="336">
        <f t="shared" si="19"/>
        <v>0</v>
      </c>
      <c r="J619" s="336">
        <f t="shared" si="20"/>
        <v>0</v>
      </c>
    </row>
    <row r="620" hidden="1" spans="1:10">
      <c r="A620" s="328">
        <f>SUBTOTAL(3,$B$7:B620)</f>
        <v>23</v>
      </c>
      <c r="B620" s="337" t="s">
        <v>2574</v>
      </c>
      <c r="C620" s="337" t="s">
        <v>1399</v>
      </c>
      <c r="D620" s="330" t="s">
        <v>3023</v>
      </c>
      <c r="E620" s="331">
        <f>'表三 甲'!E1481</f>
        <v>0</v>
      </c>
      <c r="F620" s="339" t="s">
        <v>3028</v>
      </c>
      <c r="G620" s="334">
        <v>1.4</v>
      </c>
      <c r="H620" s="334">
        <v>153</v>
      </c>
      <c r="I620" s="336">
        <f t="shared" si="19"/>
        <v>0</v>
      </c>
      <c r="J620" s="336">
        <f t="shared" si="20"/>
        <v>0</v>
      </c>
    </row>
    <row r="621" hidden="1" spans="1:10">
      <c r="A621" s="328">
        <f>SUBTOTAL(3,$B$7:B621)</f>
        <v>23</v>
      </c>
      <c r="B621" s="337" t="s">
        <v>2575</v>
      </c>
      <c r="C621" s="337" t="s">
        <v>1401</v>
      </c>
      <c r="D621" s="330" t="s">
        <v>3023</v>
      </c>
      <c r="E621" s="331">
        <f>'表三 甲'!E1482</f>
        <v>0</v>
      </c>
      <c r="F621" s="339" t="s">
        <v>3028</v>
      </c>
      <c r="G621" s="334">
        <v>1.7</v>
      </c>
      <c r="H621" s="334">
        <v>153</v>
      </c>
      <c r="I621" s="336">
        <f t="shared" si="19"/>
        <v>0</v>
      </c>
      <c r="J621" s="336">
        <f t="shared" si="20"/>
        <v>0</v>
      </c>
    </row>
    <row r="622" hidden="1" spans="1:10">
      <c r="A622" s="328">
        <f>SUBTOTAL(3,$B$7:B622)</f>
        <v>23</v>
      </c>
      <c r="B622" s="337" t="s">
        <v>2576</v>
      </c>
      <c r="C622" s="337" t="s">
        <v>1403</v>
      </c>
      <c r="D622" s="330" t="s">
        <v>3023</v>
      </c>
      <c r="E622" s="331">
        <f>'表三 甲'!E1483</f>
        <v>0</v>
      </c>
      <c r="F622" s="339" t="s">
        <v>3028</v>
      </c>
      <c r="G622" s="334">
        <v>1.75</v>
      </c>
      <c r="H622" s="334">
        <v>153</v>
      </c>
      <c r="I622" s="336">
        <f t="shared" si="19"/>
        <v>0</v>
      </c>
      <c r="J622" s="336">
        <f t="shared" si="20"/>
        <v>0</v>
      </c>
    </row>
    <row r="623" hidden="1" spans="1:10">
      <c r="A623" s="328">
        <f>SUBTOTAL(3,$B$7:B623)</f>
        <v>23</v>
      </c>
      <c r="B623" s="337" t="s">
        <v>2577</v>
      </c>
      <c r="C623" s="337" t="s">
        <v>1405</v>
      </c>
      <c r="D623" s="330" t="s">
        <v>3023</v>
      </c>
      <c r="E623" s="331">
        <f>'表三 甲'!E1484</f>
        <v>0</v>
      </c>
      <c r="F623" s="339" t="s">
        <v>3028</v>
      </c>
      <c r="G623" s="334">
        <v>1.8</v>
      </c>
      <c r="H623" s="334">
        <v>153</v>
      </c>
      <c r="I623" s="336">
        <f t="shared" si="19"/>
        <v>0</v>
      </c>
      <c r="J623" s="336">
        <f t="shared" si="20"/>
        <v>0</v>
      </c>
    </row>
    <row r="624" hidden="1" spans="1:10">
      <c r="A624" s="328">
        <f>SUBTOTAL(3,$B$7:B624)</f>
        <v>23</v>
      </c>
      <c r="B624" s="337" t="s">
        <v>2578</v>
      </c>
      <c r="C624" s="337" t="s">
        <v>1407</v>
      </c>
      <c r="D624" s="330" t="s">
        <v>3023</v>
      </c>
      <c r="E624" s="331">
        <f>'表三 甲'!E1485</f>
        <v>0</v>
      </c>
      <c r="F624" s="339" t="s">
        <v>3028</v>
      </c>
      <c r="G624" s="334">
        <v>1.85</v>
      </c>
      <c r="H624" s="334">
        <v>153</v>
      </c>
      <c r="I624" s="336">
        <f t="shared" si="19"/>
        <v>0</v>
      </c>
      <c r="J624" s="336">
        <f t="shared" si="20"/>
        <v>0</v>
      </c>
    </row>
    <row r="625" hidden="1" spans="1:10">
      <c r="A625" s="328">
        <f>SUBTOTAL(3,$B$7:B625)</f>
        <v>23</v>
      </c>
      <c r="B625" s="337" t="s">
        <v>2579</v>
      </c>
      <c r="C625" s="337" t="s">
        <v>1409</v>
      </c>
      <c r="D625" s="330" t="s">
        <v>3023</v>
      </c>
      <c r="E625" s="331">
        <f>'表三 甲'!E1486</f>
        <v>0</v>
      </c>
      <c r="F625" s="339" t="s">
        <v>3028</v>
      </c>
      <c r="G625" s="334">
        <v>1.9</v>
      </c>
      <c r="H625" s="334">
        <v>153</v>
      </c>
      <c r="I625" s="336">
        <f t="shared" si="19"/>
        <v>0</v>
      </c>
      <c r="J625" s="336">
        <f t="shared" si="20"/>
        <v>0</v>
      </c>
    </row>
    <row r="626" hidden="1" spans="1:10">
      <c r="A626" s="328">
        <f>SUBTOTAL(3,$B$7:B626)</f>
        <v>23</v>
      </c>
      <c r="B626" s="337" t="s">
        <v>2580</v>
      </c>
      <c r="C626" s="337" t="s">
        <v>1411</v>
      </c>
      <c r="D626" s="330" t="s">
        <v>3023</v>
      </c>
      <c r="E626" s="331">
        <f>'表三 甲'!E1487</f>
        <v>0</v>
      </c>
      <c r="F626" s="339" t="s">
        <v>3028</v>
      </c>
      <c r="G626" s="334">
        <v>1.9</v>
      </c>
      <c r="H626" s="334">
        <v>153</v>
      </c>
      <c r="I626" s="336">
        <f t="shared" si="19"/>
        <v>0</v>
      </c>
      <c r="J626" s="336">
        <f t="shared" si="20"/>
        <v>0</v>
      </c>
    </row>
    <row r="627" hidden="1" spans="1:10">
      <c r="A627" s="328">
        <f>SUBTOTAL(3,$B$7:B627)</f>
        <v>23</v>
      </c>
      <c r="B627" s="337" t="s">
        <v>2581</v>
      </c>
      <c r="C627" s="337" t="s">
        <v>1413</v>
      </c>
      <c r="D627" s="330" t="s">
        <v>3023</v>
      </c>
      <c r="E627" s="331">
        <f>'表三 甲'!E1488</f>
        <v>0</v>
      </c>
      <c r="F627" s="339" t="s">
        <v>3028</v>
      </c>
      <c r="G627" s="334">
        <v>2.1</v>
      </c>
      <c r="H627" s="334">
        <v>153</v>
      </c>
      <c r="I627" s="336">
        <f t="shared" si="19"/>
        <v>0</v>
      </c>
      <c r="J627" s="336">
        <f t="shared" si="20"/>
        <v>0</v>
      </c>
    </row>
    <row r="628" hidden="1" spans="1:10">
      <c r="A628" s="328">
        <f>SUBTOTAL(3,$B$7:B628)</f>
        <v>23</v>
      </c>
      <c r="B628" s="337" t="s">
        <v>2582</v>
      </c>
      <c r="C628" s="337" t="s">
        <v>1415</v>
      </c>
      <c r="D628" s="330" t="s">
        <v>3023</v>
      </c>
      <c r="E628" s="331">
        <f>'表三 甲'!E1489</f>
        <v>0</v>
      </c>
      <c r="F628" s="339" t="s">
        <v>3028</v>
      </c>
      <c r="G628" s="334">
        <v>1.1</v>
      </c>
      <c r="H628" s="334">
        <v>153</v>
      </c>
      <c r="I628" s="336">
        <f t="shared" si="19"/>
        <v>0</v>
      </c>
      <c r="J628" s="336">
        <f t="shared" si="20"/>
        <v>0</v>
      </c>
    </row>
    <row r="629" hidden="1" spans="1:10">
      <c r="A629" s="328">
        <f>SUBTOTAL(3,$B$7:B629)</f>
        <v>23</v>
      </c>
      <c r="B629" s="337" t="s">
        <v>2583</v>
      </c>
      <c r="C629" s="337" t="s">
        <v>1417</v>
      </c>
      <c r="D629" s="330" t="s">
        <v>3023</v>
      </c>
      <c r="E629" s="331">
        <f>'表三 甲'!E1490</f>
        <v>0</v>
      </c>
      <c r="F629" s="339" t="s">
        <v>3028</v>
      </c>
      <c r="G629" s="334">
        <v>1.4</v>
      </c>
      <c r="H629" s="334">
        <v>153</v>
      </c>
      <c r="I629" s="336">
        <f t="shared" si="19"/>
        <v>0</v>
      </c>
      <c r="J629" s="336">
        <f t="shared" si="20"/>
        <v>0</v>
      </c>
    </row>
    <row r="630" hidden="1" spans="1:10">
      <c r="A630" s="328">
        <f>SUBTOTAL(3,$B$7:B630)</f>
        <v>23</v>
      </c>
      <c r="B630" s="337" t="s">
        <v>2584</v>
      </c>
      <c r="C630" s="337" t="s">
        <v>1419</v>
      </c>
      <c r="D630" s="330" t="s">
        <v>3023</v>
      </c>
      <c r="E630" s="331">
        <f>'表三 甲'!E1491</f>
        <v>0</v>
      </c>
      <c r="F630" s="339" t="s">
        <v>3028</v>
      </c>
      <c r="G630" s="334">
        <v>1.7</v>
      </c>
      <c r="H630" s="334">
        <v>153</v>
      </c>
      <c r="I630" s="336">
        <f t="shared" si="19"/>
        <v>0</v>
      </c>
      <c r="J630" s="336">
        <f t="shared" si="20"/>
        <v>0</v>
      </c>
    </row>
    <row r="631" hidden="1" spans="1:10">
      <c r="A631" s="328">
        <f>SUBTOTAL(3,$B$7:B631)</f>
        <v>23</v>
      </c>
      <c r="B631" s="337" t="s">
        <v>2585</v>
      </c>
      <c r="C631" s="337" t="s">
        <v>1421</v>
      </c>
      <c r="D631" s="330" t="s">
        <v>3023</v>
      </c>
      <c r="E631" s="331">
        <f>'表三 甲'!E1492</f>
        <v>0</v>
      </c>
      <c r="F631" s="339" t="s">
        <v>3028</v>
      </c>
      <c r="G631" s="334">
        <v>1.75</v>
      </c>
      <c r="H631" s="334">
        <v>153</v>
      </c>
      <c r="I631" s="336">
        <f t="shared" si="19"/>
        <v>0</v>
      </c>
      <c r="J631" s="336">
        <f t="shared" si="20"/>
        <v>0</v>
      </c>
    </row>
    <row r="632" hidden="1" spans="1:10">
      <c r="A632" s="328">
        <f>SUBTOTAL(3,$B$7:B632)</f>
        <v>23</v>
      </c>
      <c r="B632" s="337" t="s">
        <v>2586</v>
      </c>
      <c r="C632" s="337" t="s">
        <v>1423</v>
      </c>
      <c r="D632" s="330" t="s">
        <v>3023</v>
      </c>
      <c r="E632" s="331">
        <f>'表三 甲'!E1493</f>
        <v>0</v>
      </c>
      <c r="F632" s="339" t="s">
        <v>3028</v>
      </c>
      <c r="G632" s="334">
        <v>1.8</v>
      </c>
      <c r="H632" s="334">
        <v>153</v>
      </c>
      <c r="I632" s="336">
        <f t="shared" ref="I632:I695" si="21">E632*G632</f>
        <v>0</v>
      </c>
      <c r="J632" s="336">
        <f t="shared" ref="J632:J695" si="22">H632*I632</f>
        <v>0</v>
      </c>
    </row>
    <row r="633" hidden="1" spans="1:10">
      <c r="A633" s="328">
        <f>SUBTOTAL(3,$B$7:B633)</f>
        <v>23</v>
      </c>
      <c r="B633" s="337" t="s">
        <v>2587</v>
      </c>
      <c r="C633" s="337" t="s">
        <v>1425</v>
      </c>
      <c r="D633" s="330" t="s">
        <v>3023</v>
      </c>
      <c r="E633" s="331">
        <f>'表三 甲'!E1494</f>
        <v>0</v>
      </c>
      <c r="F633" s="339" t="s">
        <v>3028</v>
      </c>
      <c r="G633" s="334">
        <v>1.85</v>
      </c>
      <c r="H633" s="334">
        <v>153</v>
      </c>
      <c r="I633" s="336">
        <f t="shared" si="21"/>
        <v>0</v>
      </c>
      <c r="J633" s="336">
        <f t="shared" si="22"/>
        <v>0</v>
      </c>
    </row>
    <row r="634" hidden="1" spans="1:10">
      <c r="A634" s="328">
        <f>SUBTOTAL(3,$B$7:B634)</f>
        <v>23</v>
      </c>
      <c r="B634" s="337" t="s">
        <v>2588</v>
      </c>
      <c r="C634" s="337" t="s">
        <v>1427</v>
      </c>
      <c r="D634" s="330" t="s">
        <v>3023</v>
      </c>
      <c r="E634" s="331">
        <f>'表三 甲'!E1495</f>
        <v>0</v>
      </c>
      <c r="F634" s="339" t="s">
        <v>3028</v>
      </c>
      <c r="G634" s="334">
        <v>1.9</v>
      </c>
      <c r="H634" s="334">
        <v>153</v>
      </c>
      <c r="I634" s="336">
        <f t="shared" si="21"/>
        <v>0</v>
      </c>
      <c r="J634" s="336">
        <f t="shared" si="22"/>
        <v>0</v>
      </c>
    </row>
    <row r="635" hidden="1" spans="1:10">
      <c r="A635" s="328">
        <f>SUBTOTAL(3,$B$7:B635)</f>
        <v>23</v>
      </c>
      <c r="B635" s="337" t="s">
        <v>2589</v>
      </c>
      <c r="C635" s="337" t="s">
        <v>1429</v>
      </c>
      <c r="D635" s="330" t="s">
        <v>3023</v>
      </c>
      <c r="E635" s="331">
        <f>'表三 甲'!E1496</f>
        <v>0</v>
      </c>
      <c r="F635" s="339" t="s">
        <v>3028</v>
      </c>
      <c r="G635" s="334">
        <v>1.9</v>
      </c>
      <c r="H635" s="334">
        <v>153</v>
      </c>
      <c r="I635" s="336">
        <f t="shared" si="21"/>
        <v>0</v>
      </c>
      <c r="J635" s="336">
        <f t="shared" si="22"/>
        <v>0</v>
      </c>
    </row>
    <row r="636" hidden="1" spans="1:10">
      <c r="A636" s="328">
        <f>SUBTOTAL(3,$B$7:B636)</f>
        <v>23</v>
      </c>
      <c r="B636" s="337" t="s">
        <v>2590</v>
      </c>
      <c r="C636" s="337" t="s">
        <v>1431</v>
      </c>
      <c r="D636" s="330" t="s">
        <v>3023</v>
      </c>
      <c r="E636" s="331">
        <f>'表三 甲'!E1497</f>
        <v>0</v>
      </c>
      <c r="F636" s="339" t="s">
        <v>3028</v>
      </c>
      <c r="G636" s="334">
        <v>2.1</v>
      </c>
      <c r="H636" s="334">
        <v>153</v>
      </c>
      <c r="I636" s="336">
        <f t="shared" si="21"/>
        <v>0</v>
      </c>
      <c r="J636" s="336">
        <f t="shared" si="22"/>
        <v>0</v>
      </c>
    </row>
    <row r="637" hidden="1" spans="1:10">
      <c r="A637" s="328">
        <f>SUBTOTAL(3,$B$7:B637)</f>
        <v>23</v>
      </c>
      <c r="B637" s="337" t="s">
        <v>2591</v>
      </c>
      <c r="C637" s="337" t="s">
        <v>1433</v>
      </c>
      <c r="D637" s="330" t="s">
        <v>3023</v>
      </c>
      <c r="E637" s="331">
        <f>'表三 甲'!E1498</f>
        <v>0</v>
      </c>
      <c r="F637" s="339" t="s">
        <v>3028</v>
      </c>
      <c r="G637" s="334">
        <v>2.3</v>
      </c>
      <c r="H637" s="334">
        <v>153</v>
      </c>
      <c r="I637" s="336">
        <f t="shared" si="21"/>
        <v>0</v>
      </c>
      <c r="J637" s="336">
        <f t="shared" si="22"/>
        <v>0</v>
      </c>
    </row>
    <row r="638" hidden="1" spans="1:10">
      <c r="A638" s="328">
        <f>SUBTOTAL(3,$B$7:B638)</f>
        <v>23</v>
      </c>
      <c r="B638" s="337" t="s">
        <v>2592</v>
      </c>
      <c r="C638" s="337" t="s">
        <v>1435</v>
      </c>
      <c r="D638" s="330" t="s">
        <v>3023</v>
      </c>
      <c r="E638" s="331">
        <f>'表三 甲'!E1499</f>
        <v>0</v>
      </c>
      <c r="F638" s="339" t="s">
        <v>3028</v>
      </c>
      <c r="G638" s="334">
        <v>2.5</v>
      </c>
      <c r="H638" s="334">
        <v>153</v>
      </c>
      <c r="I638" s="336">
        <f t="shared" si="21"/>
        <v>0</v>
      </c>
      <c r="J638" s="336">
        <f t="shared" si="22"/>
        <v>0</v>
      </c>
    </row>
    <row r="639" hidden="1" spans="1:10">
      <c r="A639" s="328">
        <f>SUBTOTAL(3,$B$7:B639)</f>
        <v>23</v>
      </c>
      <c r="B639" s="337" t="s">
        <v>2593</v>
      </c>
      <c r="C639" s="337" t="s">
        <v>1437</v>
      </c>
      <c r="D639" s="330" t="s">
        <v>3023</v>
      </c>
      <c r="E639" s="331">
        <f>'表三 甲'!E1500</f>
        <v>0</v>
      </c>
      <c r="F639" s="339" t="s">
        <v>3028</v>
      </c>
      <c r="G639" s="334">
        <v>2.75</v>
      </c>
      <c r="H639" s="334">
        <v>153</v>
      </c>
      <c r="I639" s="336">
        <f t="shared" si="21"/>
        <v>0</v>
      </c>
      <c r="J639" s="336">
        <f t="shared" si="22"/>
        <v>0</v>
      </c>
    </row>
    <row r="640" hidden="1" spans="1:10">
      <c r="A640" s="328">
        <f>SUBTOTAL(3,$B$7:B640)</f>
        <v>23</v>
      </c>
      <c r="B640" s="337" t="s">
        <v>2594</v>
      </c>
      <c r="C640" s="337" t="s">
        <v>1439</v>
      </c>
      <c r="D640" s="330" t="s">
        <v>3023</v>
      </c>
      <c r="E640" s="331">
        <f>'表三 甲'!E1501</f>
        <v>0</v>
      </c>
      <c r="F640" s="339" t="s">
        <v>3032</v>
      </c>
      <c r="G640" s="334">
        <v>0.36</v>
      </c>
      <c r="H640" s="334">
        <v>117</v>
      </c>
      <c r="I640" s="336">
        <f t="shared" si="21"/>
        <v>0</v>
      </c>
      <c r="J640" s="336">
        <f t="shared" si="22"/>
        <v>0</v>
      </c>
    </row>
    <row r="641" hidden="1" spans="1:10">
      <c r="A641" s="328">
        <f>SUBTOTAL(3,$B$7:B641)</f>
        <v>23</v>
      </c>
      <c r="B641" s="337" t="s">
        <v>2594</v>
      </c>
      <c r="C641" s="337" t="s">
        <v>1439</v>
      </c>
      <c r="D641" s="330" t="s">
        <v>3023</v>
      </c>
      <c r="E641" s="334">
        <f>'表三 甲'!E1501</f>
        <v>0</v>
      </c>
      <c r="F641" s="339" t="s">
        <v>3028</v>
      </c>
      <c r="G641" s="334">
        <v>0.36</v>
      </c>
      <c r="H641" s="334">
        <v>153</v>
      </c>
      <c r="I641" s="336">
        <f t="shared" si="21"/>
        <v>0</v>
      </c>
      <c r="J641" s="336">
        <f t="shared" si="22"/>
        <v>0</v>
      </c>
    </row>
    <row r="642" hidden="1" spans="1:10">
      <c r="A642" s="328">
        <f>SUBTOTAL(3,$B$7:B642)</f>
        <v>23</v>
      </c>
      <c r="B642" s="337" t="s">
        <v>2594</v>
      </c>
      <c r="C642" s="337" t="s">
        <v>1439</v>
      </c>
      <c r="D642" s="330" t="s">
        <v>3023</v>
      </c>
      <c r="E642" s="334">
        <f>'表三 甲'!E1501</f>
        <v>0</v>
      </c>
      <c r="F642" s="339" t="s">
        <v>3027</v>
      </c>
      <c r="G642" s="334">
        <v>0.36</v>
      </c>
      <c r="H642" s="334">
        <v>455</v>
      </c>
      <c r="I642" s="336">
        <f t="shared" si="21"/>
        <v>0</v>
      </c>
      <c r="J642" s="336">
        <f t="shared" si="22"/>
        <v>0</v>
      </c>
    </row>
    <row r="643" hidden="1" spans="1:10">
      <c r="A643" s="328">
        <f>SUBTOTAL(3,$B$7:B643)</f>
        <v>23</v>
      </c>
      <c r="B643" s="337" t="s">
        <v>2594</v>
      </c>
      <c r="C643" s="337" t="s">
        <v>1439</v>
      </c>
      <c r="D643" s="330" t="s">
        <v>3023</v>
      </c>
      <c r="E643" s="334">
        <f>'表三 甲'!E1501</f>
        <v>0</v>
      </c>
      <c r="F643" s="339" t="s">
        <v>3033</v>
      </c>
      <c r="G643" s="334">
        <v>0.36</v>
      </c>
      <c r="H643" s="334">
        <v>116</v>
      </c>
      <c r="I643" s="336">
        <f t="shared" si="21"/>
        <v>0</v>
      </c>
      <c r="J643" s="336">
        <f t="shared" si="22"/>
        <v>0</v>
      </c>
    </row>
    <row r="644" hidden="1" spans="1:10">
      <c r="A644" s="328">
        <f>SUBTOTAL(3,$B$7:B644)</f>
        <v>23</v>
      </c>
      <c r="B644" s="337" t="s">
        <v>2595</v>
      </c>
      <c r="C644" s="337" t="s">
        <v>1442</v>
      </c>
      <c r="D644" s="330" t="s">
        <v>3023</v>
      </c>
      <c r="E644" s="334">
        <f>'表三 甲'!E1502</f>
        <v>0</v>
      </c>
      <c r="F644" s="339" t="s">
        <v>3033</v>
      </c>
      <c r="G644" s="334">
        <v>0.51</v>
      </c>
      <c r="H644" s="334">
        <v>116</v>
      </c>
      <c r="I644" s="336">
        <f t="shared" si="21"/>
        <v>0</v>
      </c>
      <c r="J644" s="336">
        <f t="shared" si="22"/>
        <v>0</v>
      </c>
    </row>
    <row r="645" hidden="1" spans="1:10">
      <c r="A645" s="328">
        <f>SUBTOTAL(3,$B$7:B645)</f>
        <v>23</v>
      </c>
      <c r="B645" s="337" t="s">
        <v>2595</v>
      </c>
      <c r="C645" s="337" t="s">
        <v>1442</v>
      </c>
      <c r="D645" s="330" t="s">
        <v>3023</v>
      </c>
      <c r="E645" s="334">
        <f>'表三 甲'!E1502</f>
        <v>0</v>
      </c>
      <c r="F645" s="339" t="s">
        <v>3032</v>
      </c>
      <c r="G645" s="334">
        <v>0.51</v>
      </c>
      <c r="H645" s="334">
        <v>117</v>
      </c>
      <c r="I645" s="336">
        <f t="shared" si="21"/>
        <v>0</v>
      </c>
      <c r="J645" s="336">
        <f t="shared" si="22"/>
        <v>0</v>
      </c>
    </row>
    <row r="646" hidden="1" spans="1:10">
      <c r="A646" s="328">
        <f>SUBTOTAL(3,$B$7:B646)</f>
        <v>23</v>
      </c>
      <c r="B646" s="337" t="s">
        <v>2595</v>
      </c>
      <c r="C646" s="337" t="s">
        <v>1442</v>
      </c>
      <c r="D646" s="330" t="s">
        <v>3023</v>
      </c>
      <c r="E646" s="334">
        <f>'表三 甲'!E1502</f>
        <v>0</v>
      </c>
      <c r="F646" s="339" t="s">
        <v>3027</v>
      </c>
      <c r="G646" s="334">
        <v>0.51</v>
      </c>
      <c r="H646" s="334">
        <v>455</v>
      </c>
      <c r="I646" s="336">
        <f t="shared" si="21"/>
        <v>0</v>
      </c>
      <c r="J646" s="336">
        <f t="shared" si="22"/>
        <v>0</v>
      </c>
    </row>
    <row r="647" hidden="1" spans="1:10">
      <c r="A647" s="328">
        <f>SUBTOTAL(3,$B$7:B647)</f>
        <v>23</v>
      </c>
      <c r="B647" s="337" t="s">
        <v>2595</v>
      </c>
      <c r="C647" s="337" t="s">
        <v>1442</v>
      </c>
      <c r="D647" s="330" t="s">
        <v>3023</v>
      </c>
      <c r="E647" s="334">
        <f>'表三 甲'!E1502</f>
        <v>0</v>
      </c>
      <c r="F647" s="339" t="s">
        <v>3028</v>
      </c>
      <c r="G647" s="334">
        <v>0.51</v>
      </c>
      <c r="H647" s="334">
        <v>153</v>
      </c>
      <c r="I647" s="336">
        <f t="shared" si="21"/>
        <v>0</v>
      </c>
      <c r="J647" s="336">
        <f t="shared" si="22"/>
        <v>0</v>
      </c>
    </row>
    <row r="648" hidden="1" spans="1:10">
      <c r="A648" s="328">
        <f>SUBTOTAL(3,$B$7:B648)</f>
        <v>23</v>
      </c>
      <c r="B648" s="337" t="s">
        <v>2596</v>
      </c>
      <c r="C648" s="337" t="s">
        <v>1444</v>
      </c>
      <c r="D648" s="330" t="s">
        <v>3023</v>
      </c>
      <c r="E648" s="331">
        <f>'表三 甲'!E1503</f>
        <v>0</v>
      </c>
      <c r="F648" s="339" t="s">
        <v>3033</v>
      </c>
      <c r="G648" s="329">
        <v>0.68</v>
      </c>
      <c r="H648" s="334">
        <v>116</v>
      </c>
      <c r="I648" s="336">
        <f t="shared" si="21"/>
        <v>0</v>
      </c>
      <c r="J648" s="336">
        <f t="shared" si="22"/>
        <v>0</v>
      </c>
    </row>
    <row r="649" hidden="1" spans="1:10">
      <c r="A649" s="328">
        <f>SUBTOTAL(3,$B$7:B649)</f>
        <v>23</v>
      </c>
      <c r="B649" s="337" t="s">
        <v>2596</v>
      </c>
      <c r="C649" s="337" t="s">
        <v>1444</v>
      </c>
      <c r="D649" s="330" t="s">
        <v>3023</v>
      </c>
      <c r="E649" s="331">
        <f>'表三 甲'!E1503</f>
        <v>0</v>
      </c>
      <c r="F649" s="339" t="s">
        <v>3028</v>
      </c>
      <c r="G649" s="329">
        <v>0.68</v>
      </c>
      <c r="H649" s="334">
        <v>153</v>
      </c>
      <c r="I649" s="336">
        <f t="shared" si="21"/>
        <v>0</v>
      </c>
      <c r="J649" s="336">
        <f t="shared" si="22"/>
        <v>0</v>
      </c>
    </row>
    <row r="650" hidden="1" spans="1:10">
      <c r="A650" s="328">
        <f>SUBTOTAL(3,$B$7:B650)</f>
        <v>23</v>
      </c>
      <c r="B650" s="337" t="s">
        <v>2596</v>
      </c>
      <c r="C650" s="337" t="s">
        <v>1444</v>
      </c>
      <c r="D650" s="330" t="s">
        <v>3023</v>
      </c>
      <c r="E650" s="331">
        <f>'表三 甲'!E1503</f>
        <v>0</v>
      </c>
      <c r="F650" s="339" t="s">
        <v>3032</v>
      </c>
      <c r="G650" s="329">
        <v>0.68</v>
      </c>
      <c r="H650" s="334">
        <v>117</v>
      </c>
      <c r="I650" s="336">
        <f t="shared" si="21"/>
        <v>0</v>
      </c>
      <c r="J650" s="336">
        <f t="shared" si="22"/>
        <v>0</v>
      </c>
    </row>
    <row r="651" hidden="1" spans="1:10">
      <c r="A651" s="328">
        <f>SUBTOTAL(3,$B$7:B651)</f>
        <v>23</v>
      </c>
      <c r="B651" s="337" t="s">
        <v>2596</v>
      </c>
      <c r="C651" s="337" t="s">
        <v>1444</v>
      </c>
      <c r="D651" s="330" t="s">
        <v>3023</v>
      </c>
      <c r="E651" s="331">
        <f>'表三 甲'!E1503</f>
        <v>0</v>
      </c>
      <c r="F651" s="339" t="s">
        <v>3027</v>
      </c>
      <c r="G651" s="329">
        <v>0.68</v>
      </c>
      <c r="H651" s="334">
        <v>455</v>
      </c>
      <c r="I651" s="336">
        <f t="shared" si="21"/>
        <v>0</v>
      </c>
      <c r="J651" s="336">
        <f t="shared" si="22"/>
        <v>0</v>
      </c>
    </row>
    <row r="652" hidden="1" spans="1:10">
      <c r="A652" s="328">
        <f>SUBTOTAL(3,$B$7:B652)</f>
        <v>23</v>
      </c>
      <c r="B652" s="337" t="s">
        <v>2597</v>
      </c>
      <c r="C652" s="337" t="s">
        <v>1446</v>
      </c>
      <c r="D652" s="330" t="s">
        <v>3023</v>
      </c>
      <c r="E652" s="331">
        <f>'表三 甲'!E1504</f>
        <v>0</v>
      </c>
      <c r="F652" s="339" t="s">
        <v>3028</v>
      </c>
      <c r="G652" s="329">
        <v>0.86</v>
      </c>
      <c r="H652" s="334">
        <v>153</v>
      </c>
      <c r="I652" s="336">
        <f t="shared" si="21"/>
        <v>0</v>
      </c>
      <c r="J652" s="336">
        <f t="shared" si="22"/>
        <v>0</v>
      </c>
    </row>
    <row r="653" hidden="1" spans="1:10">
      <c r="A653" s="328">
        <f>SUBTOTAL(3,$B$7:B653)</f>
        <v>23</v>
      </c>
      <c r="B653" s="337" t="s">
        <v>2597</v>
      </c>
      <c r="C653" s="337" t="s">
        <v>1446</v>
      </c>
      <c r="D653" s="330" t="s">
        <v>3023</v>
      </c>
      <c r="E653" s="331">
        <f>'表三 甲'!E1504</f>
        <v>0</v>
      </c>
      <c r="F653" s="339" t="s">
        <v>3033</v>
      </c>
      <c r="G653" s="329">
        <v>0.86</v>
      </c>
      <c r="H653" s="334">
        <v>116</v>
      </c>
      <c r="I653" s="336">
        <f t="shared" si="21"/>
        <v>0</v>
      </c>
      <c r="J653" s="336">
        <f t="shared" si="22"/>
        <v>0</v>
      </c>
    </row>
    <row r="654" hidden="1" spans="1:10">
      <c r="A654" s="328">
        <f>SUBTOTAL(3,$B$7:B654)</f>
        <v>23</v>
      </c>
      <c r="B654" s="337" t="s">
        <v>2597</v>
      </c>
      <c r="C654" s="337" t="s">
        <v>1446</v>
      </c>
      <c r="D654" s="330" t="s">
        <v>3023</v>
      </c>
      <c r="E654" s="331">
        <f>'表三 甲'!E1504</f>
        <v>0</v>
      </c>
      <c r="F654" s="338" t="s">
        <v>3027</v>
      </c>
      <c r="G654" s="329">
        <v>0.86</v>
      </c>
      <c r="H654" s="333">
        <v>455</v>
      </c>
      <c r="I654" s="336">
        <f t="shared" si="21"/>
        <v>0</v>
      </c>
      <c r="J654" s="336">
        <f t="shared" si="22"/>
        <v>0</v>
      </c>
    </row>
    <row r="655" hidden="1" spans="1:10">
      <c r="A655" s="328">
        <f>SUBTOTAL(3,$B$7:B655)</f>
        <v>23</v>
      </c>
      <c r="B655" s="337" t="s">
        <v>2597</v>
      </c>
      <c r="C655" s="337" t="s">
        <v>1446</v>
      </c>
      <c r="D655" s="330" t="s">
        <v>3023</v>
      </c>
      <c r="E655" s="331">
        <f>'表三 甲'!E1504</f>
        <v>0</v>
      </c>
      <c r="F655" s="338" t="s">
        <v>3032</v>
      </c>
      <c r="G655" s="329">
        <v>0.86</v>
      </c>
      <c r="H655" s="333">
        <v>117</v>
      </c>
      <c r="I655" s="336">
        <f t="shared" si="21"/>
        <v>0</v>
      </c>
      <c r="J655" s="336">
        <f t="shared" si="22"/>
        <v>0</v>
      </c>
    </row>
    <row r="656" hidden="1" spans="1:10">
      <c r="A656" s="328">
        <f>SUBTOTAL(3,$B$7:B656)</f>
        <v>23</v>
      </c>
      <c r="B656" s="337" t="s">
        <v>2598</v>
      </c>
      <c r="C656" s="337" t="s">
        <v>1448</v>
      </c>
      <c r="D656" s="330" t="s">
        <v>3023</v>
      </c>
      <c r="E656" s="331">
        <f>'表三 甲'!E1505</f>
        <v>0</v>
      </c>
      <c r="F656" s="338" t="s">
        <v>3027</v>
      </c>
      <c r="G656" s="329">
        <v>1</v>
      </c>
      <c r="H656" s="333">
        <v>455</v>
      </c>
      <c r="I656" s="336">
        <f t="shared" si="21"/>
        <v>0</v>
      </c>
      <c r="J656" s="336">
        <f t="shared" si="22"/>
        <v>0</v>
      </c>
    </row>
    <row r="657" hidden="1" spans="1:10">
      <c r="A657" s="328">
        <f>SUBTOTAL(3,$B$7:B657)</f>
        <v>23</v>
      </c>
      <c r="B657" s="337" t="s">
        <v>2598</v>
      </c>
      <c r="C657" s="337" t="s">
        <v>1448</v>
      </c>
      <c r="D657" s="330" t="s">
        <v>3023</v>
      </c>
      <c r="E657" s="331">
        <f>'表三 甲'!E1505</f>
        <v>0</v>
      </c>
      <c r="F657" s="338" t="s">
        <v>3032</v>
      </c>
      <c r="G657" s="329">
        <v>1</v>
      </c>
      <c r="H657" s="333">
        <v>117</v>
      </c>
      <c r="I657" s="336">
        <f t="shared" si="21"/>
        <v>0</v>
      </c>
      <c r="J657" s="336">
        <f t="shared" si="22"/>
        <v>0</v>
      </c>
    </row>
    <row r="658" hidden="1" spans="1:10">
      <c r="A658" s="328">
        <f>SUBTOTAL(3,$B$7:B658)</f>
        <v>23</v>
      </c>
      <c r="B658" s="337" t="s">
        <v>2598</v>
      </c>
      <c r="C658" s="337" t="s">
        <v>1448</v>
      </c>
      <c r="D658" s="330" t="s">
        <v>3023</v>
      </c>
      <c r="E658" s="331">
        <f>'表三 甲'!E1505</f>
        <v>0</v>
      </c>
      <c r="F658" s="338" t="s">
        <v>3033</v>
      </c>
      <c r="G658" s="329">
        <v>1</v>
      </c>
      <c r="H658" s="333">
        <v>116</v>
      </c>
      <c r="I658" s="336">
        <f t="shared" si="21"/>
        <v>0</v>
      </c>
      <c r="J658" s="336">
        <f t="shared" si="22"/>
        <v>0</v>
      </c>
    </row>
    <row r="659" hidden="1" spans="1:10">
      <c r="A659" s="328">
        <f>SUBTOTAL(3,$B$7:B659)</f>
        <v>23</v>
      </c>
      <c r="B659" s="337" t="s">
        <v>2598</v>
      </c>
      <c r="C659" s="337" t="s">
        <v>1448</v>
      </c>
      <c r="D659" s="330" t="s">
        <v>3023</v>
      </c>
      <c r="E659" s="331">
        <f>'表三 甲'!E1505</f>
        <v>0</v>
      </c>
      <c r="F659" s="338" t="s">
        <v>3028</v>
      </c>
      <c r="G659" s="329">
        <v>1</v>
      </c>
      <c r="H659" s="333">
        <v>153</v>
      </c>
      <c r="I659" s="336">
        <f t="shared" si="21"/>
        <v>0</v>
      </c>
      <c r="J659" s="336">
        <f t="shared" si="22"/>
        <v>0</v>
      </c>
    </row>
    <row r="660" hidden="1" spans="1:10">
      <c r="A660" s="328">
        <f>SUBTOTAL(3,$B$7:B660)</f>
        <v>23</v>
      </c>
      <c r="B660" s="337" t="s">
        <v>2599</v>
      </c>
      <c r="C660" s="337" t="s">
        <v>1450</v>
      </c>
      <c r="D660" s="330" t="s">
        <v>3023</v>
      </c>
      <c r="E660" s="331">
        <f>'表三 甲'!E1506</f>
        <v>0</v>
      </c>
      <c r="F660" s="338" t="s">
        <v>3027</v>
      </c>
      <c r="G660" s="329">
        <v>1.15</v>
      </c>
      <c r="H660" s="333">
        <v>455</v>
      </c>
      <c r="I660" s="336">
        <f t="shared" si="21"/>
        <v>0</v>
      </c>
      <c r="J660" s="336">
        <f t="shared" si="22"/>
        <v>0</v>
      </c>
    </row>
    <row r="661" hidden="1" spans="1:10">
      <c r="A661" s="328">
        <f>SUBTOTAL(3,$B$7:B661)</f>
        <v>23</v>
      </c>
      <c r="B661" s="337" t="s">
        <v>2599</v>
      </c>
      <c r="C661" s="337" t="s">
        <v>1450</v>
      </c>
      <c r="D661" s="330" t="s">
        <v>3023</v>
      </c>
      <c r="E661" s="331">
        <f>'表三 甲'!E1506</f>
        <v>0</v>
      </c>
      <c r="F661" s="338" t="s">
        <v>3033</v>
      </c>
      <c r="G661" s="329">
        <v>1.15</v>
      </c>
      <c r="H661" s="333">
        <v>116</v>
      </c>
      <c r="I661" s="336">
        <f t="shared" si="21"/>
        <v>0</v>
      </c>
      <c r="J661" s="336">
        <f t="shared" si="22"/>
        <v>0</v>
      </c>
    </row>
    <row r="662" hidden="1" spans="1:10">
      <c r="A662" s="328">
        <f>SUBTOTAL(3,$B$7:B662)</f>
        <v>23</v>
      </c>
      <c r="B662" s="337" t="s">
        <v>2599</v>
      </c>
      <c r="C662" s="337" t="s">
        <v>1450</v>
      </c>
      <c r="D662" s="330" t="s">
        <v>3023</v>
      </c>
      <c r="E662" s="331">
        <f>'表三 甲'!E1506</f>
        <v>0</v>
      </c>
      <c r="F662" s="338" t="s">
        <v>3028</v>
      </c>
      <c r="G662" s="329">
        <v>1.15</v>
      </c>
      <c r="H662" s="333">
        <v>153</v>
      </c>
      <c r="I662" s="336">
        <f t="shared" si="21"/>
        <v>0</v>
      </c>
      <c r="J662" s="336">
        <f t="shared" si="22"/>
        <v>0</v>
      </c>
    </row>
    <row r="663" hidden="1" spans="1:10">
      <c r="A663" s="328">
        <f>SUBTOTAL(3,$B$7:B663)</f>
        <v>23</v>
      </c>
      <c r="B663" s="337" t="s">
        <v>2599</v>
      </c>
      <c r="C663" s="337" t="s">
        <v>1450</v>
      </c>
      <c r="D663" s="330" t="s">
        <v>3023</v>
      </c>
      <c r="E663" s="331">
        <f>'表三 甲'!E1506</f>
        <v>0</v>
      </c>
      <c r="F663" s="338" t="s">
        <v>3032</v>
      </c>
      <c r="G663" s="329">
        <v>1.15</v>
      </c>
      <c r="H663" s="333">
        <v>117</v>
      </c>
      <c r="I663" s="336">
        <f t="shared" si="21"/>
        <v>0</v>
      </c>
      <c r="J663" s="336">
        <f t="shared" si="22"/>
        <v>0</v>
      </c>
    </row>
    <row r="664" hidden="1" spans="1:10">
      <c r="A664" s="328">
        <f>SUBTOTAL(3,$B$7:B664)</f>
        <v>23</v>
      </c>
      <c r="B664" s="337" t="s">
        <v>2600</v>
      </c>
      <c r="C664" s="337" t="s">
        <v>1452</v>
      </c>
      <c r="D664" s="330" t="s">
        <v>3023</v>
      </c>
      <c r="E664" s="331">
        <f>'表三 甲'!E1507</f>
        <v>0</v>
      </c>
      <c r="F664" s="338" t="s">
        <v>3028</v>
      </c>
      <c r="G664" s="329">
        <v>1.25</v>
      </c>
      <c r="H664" s="333">
        <v>153</v>
      </c>
      <c r="I664" s="336">
        <f t="shared" si="21"/>
        <v>0</v>
      </c>
      <c r="J664" s="336">
        <f t="shared" si="22"/>
        <v>0</v>
      </c>
    </row>
    <row r="665" hidden="1" spans="1:10">
      <c r="A665" s="328">
        <f>SUBTOTAL(3,$B$7:B665)</f>
        <v>23</v>
      </c>
      <c r="B665" s="337" t="s">
        <v>2600</v>
      </c>
      <c r="C665" s="337" t="s">
        <v>1452</v>
      </c>
      <c r="D665" s="330" t="s">
        <v>3023</v>
      </c>
      <c r="E665" s="331">
        <f>'表三 甲'!E1507</f>
        <v>0</v>
      </c>
      <c r="F665" s="338" t="s">
        <v>3033</v>
      </c>
      <c r="G665" s="329">
        <v>1.25</v>
      </c>
      <c r="H665" s="333">
        <v>116</v>
      </c>
      <c r="I665" s="336">
        <f t="shared" si="21"/>
        <v>0</v>
      </c>
      <c r="J665" s="336">
        <f t="shared" si="22"/>
        <v>0</v>
      </c>
    </row>
    <row r="666" hidden="1" spans="1:10">
      <c r="A666" s="328">
        <f>SUBTOTAL(3,$B$7:B666)</f>
        <v>23</v>
      </c>
      <c r="B666" s="337" t="s">
        <v>2600</v>
      </c>
      <c r="C666" s="337" t="s">
        <v>1452</v>
      </c>
      <c r="D666" s="330" t="s">
        <v>3023</v>
      </c>
      <c r="E666" s="331">
        <f>'表三 甲'!E1507</f>
        <v>0</v>
      </c>
      <c r="F666" s="338" t="s">
        <v>3032</v>
      </c>
      <c r="G666" s="329">
        <v>1.25</v>
      </c>
      <c r="H666" s="333">
        <v>117</v>
      </c>
      <c r="I666" s="336">
        <f t="shared" si="21"/>
        <v>0</v>
      </c>
      <c r="J666" s="336">
        <f t="shared" si="22"/>
        <v>0</v>
      </c>
    </row>
    <row r="667" hidden="1" spans="1:10">
      <c r="A667" s="328">
        <f>SUBTOTAL(3,$B$7:B667)</f>
        <v>23</v>
      </c>
      <c r="B667" s="337" t="s">
        <v>2600</v>
      </c>
      <c r="C667" s="337" t="s">
        <v>1452</v>
      </c>
      <c r="D667" s="330" t="s">
        <v>3023</v>
      </c>
      <c r="E667" s="331">
        <f>'表三 甲'!E1507</f>
        <v>0</v>
      </c>
      <c r="F667" s="338" t="s">
        <v>3027</v>
      </c>
      <c r="G667" s="329">
        <v>1.25</v>
      </c>
      <c r="H667" s="333">
        <v>455</v>
      </c>
      <c r="I667" s="336">
        <f t="shared" si="21"/>
        <v>0</v>
      </c>
      <c r="J667" s="336">
        <f t="shared" si="22"/>
        <v>0</v>
      </c>
    </row>
    <row r="668" hidden="1" spans="1:10">
      <c r="A668" s="328">
        <f>SUBTOTAL(3,$B$7:B668)</f>
        <v>23</v>
      </c>
      <c r="B668" s="337" t="s">
        <v>2601</v>
      </c>
      <c r="C668" s="337" t="s">
        <v>1454</v>
      </c>
      <c r="D668" s="330" t="s">
        <v>3023</v>
      </c>
      <c r="E668" s="331">
        <f>'表三 甲'!E1508</f>
        <v>0</v>
      </c>
      <c r="F668" s="338" t="s">
        <v>3027</v>
      </c>
      <c r="G668" s="329">
        <v>1.37</v>
      </c>
      <c r="H668" s="333">
        <v>455</v>
      </c>
      <c r="I668" s="336">
        <f t="shared" si="21"/>
        <v>0</v>
      </c>
      <c r="J668" s="336">
        <f t="shared" si="22"/>
        <v>0</v>
      </c>
    </row>
    <row r="669" hidden="1" spans="1:10">
      <c r="A669" s="328">
        <f>SUBTOTAL(3,$B$7:B669)</f>
        <v>23</v>
      </c>
      <c r="B669" s="337" t="s">
        <v>2601</v>
      </c>
      <c r="C669" s="337" t="s">
        <v>1454</v>
      </c>
      <c r="D669" s="330" t="s">
        <v>3023</v>
      </c>
      <c r="E669" s="331">
        <f>'表三 甲'!E1508</f>
        <v>0</v>
      </c>
      <c r="F669" s="338" t="s">
        <v>3028</v>
      </c>
      <c r="G669" s="329">
        <v>1.37</v>
      </c>
      <c r="H669" s="333">
        <v>153</v>
      </c>
      <c r="I669" s="336">
        <f t="shared" si="21"/>
        <v>0</v>
      </c>
      <c r="J669" s="336">
        <f t="shared" si="22"/>
        <v>0</v>
      </c>
    </row>
    <row r="670" hidden="1" spans="1:10">
      <c r="A670" s="328">
        <f>SUBTOTAL(3,$B$7:B670)</f>
        <v>23</v>
      </c>
      <c r="B670" s="337" t="s">
        <v>2601</v>
      </c>
      <c r="C670" s="337" t="s">
        <v>1454</v>
      </c>
      <c r="D670" s="330" t="s">
        <v>3023</v>
      </c>
      <c r="E670" s="331">
        <f>'表三 甲'!E1508</f>
        <v>0</v>
      </c>
      <c r="F670" s="338" t="s">
        <v>3033</v>
      </c>
      <c r="G670" s="329">
        <v>1.37</v>
      </c>
      <c r="H670" s="333">
        <v>116</v>
      </c>
      <c r="I670" s="336">
        <f t="shared" si="21"/>
        <v>0</v>
      </c>
      <c r="J670" s="336">
        <f t="shared" si="22"/>
        <v>0</v>
      </c>
    </row>
    <row r="671" hidden="1" spans="1:10">
      <c r="A671" s="328">
        <f>SUBTOTAL(3,$B$7:B671)</f>
        <v>23</v>
      </c>
      <c r="B671" s="337" t="s">
        <v>2601</v>
      </c>
      <c r="C671" s="337" t="s">
        <v>1454</v>
      </c>
      <c r="D671" s="330" t="s">
        <v>3023</v>
      </c>
      <c r="E671" s="331">
        <f>'表三 甲'!E1508</f>
        <v>0</v>
      </c>
      <c r="F671" s="338" t="s">
        <v>3032</v>
      </c>
      <c r="G671" s="329">
        <v>1.37</v>
      </c>
      <c r="H671" s="333">
        <v>117</v>
      </c>
      <c r="I671" s="336">
        <f t="shared" si="21"/>
        <v>0</v>
      </c>
      <c r="J671" s="336">
        <f t="shared" si="22"/>
        <v>0</v>
      </c>
    </row>
    <row r="672" ht="24" hidden="1" spans="1:10">
      <c r="A672" s="328">
        <f>SUBTOTAL(3,$B$7:B672)</f>
        <v>23</v>
      </c>
      <c r="B672" s="337" t="s">
        <v>2602</v>
      </c>
      <c r="C672" s="337" t="s">
        <v>1456</v>
      </c>
      <c r="D672" s="330" t="s">
        <v>3023</v>
      </c>
      <c r="E672" s="331">
        <f>'表三 甲'!E1509</f>
        <v>0</v>
      </c>
      <c r="F672" s="338" t="s">
        <v>3027</v>
      </c>
      <c r="G672" s="329">
        <v>1.44</v>
      </c>
      <c r="H672" s="333">
        <v>455</v>
      </c>
      <c r="I672" s="336">
        <f t="shared" si="21"/>
        <v>0</v>
      </c>
      <c r="J672" s="336">
        <f t="shared" si="22"/>
        <v>0</v>
      </c>
    </row>
    <row r="673" ht="24" hidden="1" spans="1:10">
      <c r="A673" s="328">
        <f>SUBTOTAL(3,$B$7:B673)</f>
        <v>23</v>
      </c>
      <c r="B673" s="337" t="s">
        <v>2602</v>
      </c>
      <c r="C673" s="337" t="s">
        <v>1456</v>
      </c>
      <c r="D673" s="330" t="s">
        <v>3023</v>
      </c>
      <c r="E673" s="331">
        <f>'表三 甲'!E1509</f>
        <v>0</v>
      </c>
      <c r="F673" s="338" t="s">
        <v>3033</v>
      </c>
      <c r="G673" s="329">
        <v>1.44</v>
      </c>
      <c r="H673" s="333">
        <v>116</v>
      </c>
      <c r="I673" s="336">
        <f t="shared" si="21"/>
        <v>0</v>
      </c>
      <c r="J673" s="336">
        <f t="shared" si="22"/>
        <v>0</v>
      </c>
    </row>
    <row r="674" ht="24" hidden="1" spans="1:10">
      <c r="A674" s="328">
        <f>SUBTOTAL(3,$B$7:B674)</f>
        <v>23</v>
      </c>
      <c r="B674" s="337" t="s">
        <v>2602</v>
      </c>
      <c r="C674" s="337" t="s">
        <v>1456</v>
      </c>
      <c r="D674" s="330" t="s">
        <v>3023</v>
      </c>
      <c r="E674" s="331">
        <f>'表三 甲'!E1509</f>
        <v>0</v>
      </c>
      <c r="F674" s="338" t="s">
        <v>3028</v>
      </c>
      <c r="G674" s="329">
        <v>1.44</v>
      </c>
      <c r="H674" s="333">
        <v>153</v>
      </c>
      <c r="I674" s="336">
        <f t="shared" si="21"/>
        <v>0</v>
      </c>
      <c r="J674" s="336">
        <f t="shared" si="22"/>
        <v>0</v>
      </c>
    </row>
    <row r="675" ht="24" hidden="1" spans="1:10">
      <c r="A675" s="328">
        <f>SUBTOTAL(3,$B$7:B675)</f>
        <v>23</v>
      </c>
      <c r="B675" s="337" t="s">
        <v>2602</v>
      </c>
      <c r="C675" s="337" t="s">
        <v>1456</v>
      </c>
      <c r="D675" s="330" t="s">
        <v>3023</v>
      </c>
      <c r="E675" s="331">
        <f>'表三 甲'!E1509</f>
        <v>0</v>
      </c>
      <c r="F675" s="338" t="s">
        <v>3032</v>
      </c>
      <c r="G675" s="329">
        <v>1.44</v>
      </c>
      <c r="H675" s="333">
        <v>117</v>
      </c>
      <c r="I675" s="336">
        <f t="shared" si="21"/>
        <v>0</v>
      </c>
      <c r="J675" s="336">
        <f t="shared" si="22"/>
        <v>0</v>
      </c>
    </row>
    <row r="676" ht="24" hidden="1" spans="1:10">
      <c r="A676" s="328">
        <f>SUBTOTAL(3,$B$7:B676)</f>
        <v>23</v>
      </c>
      <c r="B676" s="337" t="s">
        <v>2603</v>
      </c>
      <c r="C676" s="337" t="s">
        <v>1458</v>
      </c>
      <c r="D676" s="330" t="s">
        <v>3023</v>
      </c>
      <c r="E676" s="331">
        <f>'表三 甲'!E1510</f>
        <v>0</v>
      </c>
      <c r="F676" s="338" t="s">
        <v>3033</v>
      </c>
      <c r="G676" s="329">
        <v>1.51</v>
      </c>
      <c r="H676" s="333">
        <v>116</v>
      </c>
      <c r="I676" s="336">
        <f t="shared" si="21"/>
        <v>0</v>
      </c>
      <c r="J676" s="336">
        <f t="shared" si="22"/>
        <v>0</v>
      </c>
    </row>
    <row r="677" ht="24" hidden="1" spans="1:10">
      <c r="A677" s="328">
        <f>SUBTOTAL(3,$B$7:B677)</f>
        <v>23</v>
      </c>
      <c r="B677" s="337" t="s">
        <v>2603</v>
      </c>
      <c r="C677" s="337" t="s">
        <v>1458</v>
      </c>
      <c r="D677" s="330" t="s">
        <v>3023</v>
      </c>
      <c r="E677" s="331">
        <f>'表三 甲'!E1510</f>
        <v>0</v>
      </c>
      <c r="F677" s="338" t="s">
        <v>3032</v>
      </c>
      <c r="G677" s="329">
        <v>1.51</v>
      </c>
      <c r="H677" s="333">
        <v>117</v>
      </c>
      <c r="I677" s="336">
        <f t="shared" si="21"/>
        <v>0</v>
      </c>
      <c r="J677" s="336">
        <f t="shared" si="22"/>
        <v>0</v>
      </c>
    </row>
    <row r="678" ht="24" hidden="1" spans="1:10">
      <c r="A678" s="328">
        <f>SUBTOTAL(3,$B$7:B678)</f>
        <v>23</v>
      </c>
      <c r="B678" s="337" t="s">
        <v>2603</v>
      </c>
      <c r="C678" s="337" t="s">
        <v>1458</v>
      </c>
      <c r="D678" s="330" t="s">
        <v>3023</v>
      </c>
      <c r="E678" s="331">
        <f>'表三 甲'!E1510</f>
        <v>0</v>
      </c>
      <c r="F678" s="338" t="s">
        <v>3028</v>
      </c>
      <c r="G678" s="329">
        <v>1.51</v>
      </c>
      <c r="H678" s="333">
        <v>153</v>
      </c>
      <c r="I678" s="336">
        <f t="shared" si="21"/>
        <v>0</v>
      </c>
      <c r="J678" s="336">
        <f t="shared" si="22"/>
        <v>0</v>
      </c>
    </row>
    <row r="679" ht="24" hidden="1" spans="1:10">
      <c r="A679" s="328">
        <f>SUBTOTAL(3,$B$7:B679)</f>
        <v>23</v>
      </c>
      <c r="B679" s="337" t="s">
        <v>2603</v>
      </c>
      <c r="C679" s="337" t="s">
        <v>1458</v>
      </c>
      <c r="D679" s="330" t="s">
        <v>3023</v>
      </c>
      <c r="E679" s="331">
        <f>'表三 甲'!E1510</f>
        <v>0</v>
      </c>
      <c r="F679" s="338" t="s">
        <v>3027</v>
      </c>
      <c r="G679" s="329">
        <v>1.51</v>
      </c>
      <c r="H679" s="333">
        <v>455</v>
      </c>
      <c r="I679" s="336">
        <f t="shared" si="21"/>
        <v>0</v>
      </c>
      <c r="J679" s="336">
        <f t="shared" si="22"/>
        <v>0</v>
      </c>
    </row>
    <row r="680" ht="24" hidden="1" spans="1:10">
      <c r="A680" s="328">
        <f>SUBTOTAL(3,$B$7:B680)</f>
        <v>23</v>
      </c>
      <c r="B680" s="337" t="s">
        <v>2604</v>
      </c>
      <c r="C680" s="337" t="s">
        <v>1460</v>
      </c>
      <c r="D680" s="330" t="s">
        <v>3023</v>
      </c>
      <c r="E680" s="331">
        <f>'表三 甲'!E1511</f>
        <v>0</v>
      </c>
      <c r="F680" s="338" t="s">
        <v>3033</v>
      </c>
      <c r="G680" s="329">
        <v>1.58</v>
      </c>
      <c r="H680" s="333">
        <v>116</v>
      </c>
      <c r="I680" s="336">
        <f t="shared" si="21"/>
        <v>0</v>
      </c>
      <c r="J680" s="336">
        <f t="shared" si="22"/>
        <v>0</v>
      </c>
    </row>
    <row r="681" ht="24" hidden="1" spans="1:10">
      <c r="A681" s="328">
        <f>SUBTOTAL(3,$B$7:B681)</f>
        <v>23</v>
      </c>
      <c r="B681" s="337" t="s">
        <v>2604</v>
      </c>
      <c r="C681" s="337" t="s">
        <v>1460</v>
      </c>
      <c r="D681" s="330" t="s">
        <v>3023</v>
      </c>
      <c r="E681" s="331">
        <f>'表三 甲'!E1511</f>
        <v>0</v>
      </c>
      <c r="F681" s="338" t="s">
        <v>3027</v>
      </c>
      <c r="G681" s="329">
        <v>1.58</v>
      </c>
      <c r="H681" s="333">
        <v>455</v>
      </c>
      <c r="I681" s="336">
        <f t="shared" si="21"/>
        <v>0</v>
      </c>
      <c r="J681" s="336">
        <f t="shared" si="22"/>
        <v>0</v>
      </c>
    </row>
    <row r="682" ht="24" hidden="1" spans="1:10">
      <c r="A682" s="328">
        <f>SUBTOTAL(3,$B$7:B682)</f>
        <v>23</v>
      </c>
      <c r="B682" s="337" t="s">
        <v>2604</v>
      </c>
      <c r="C682" s="337" t="s">
        <v>1460</v>
      </c>
      <c r="D682" s="330" t="s">
        <v>3023</v>
      </c>
      <c r="E682" s="331">
        <f>'表三 甲'!E1511</f>
        <v>0</v>
      </c>
      <c r="F682" s="338" t="s">
        <v>3032</v>
      </c>
      <c r="G682" s="329">
        <v>1.58</v>
      </c>
      <c r="H682" s="333">
        <v>117</v>
      </c>
      <c r="I682" s="336">
        <f t="shared" si="21"/>
        <v>0</v>
      </c>
      <c r="J682" s="336">
        <f t="shared" si="22"/>
        <v>0</v>
      </c>
    </row>
    <row r="683" ht="24" hidden="1" spans="1:10">
      <c r="A683" s="328">
        <f>SUBTOTAL(3,$B$7:B683)</f>
        <v>23</v>
      </c>
      <c r="B683" s="337" t="s">
        <v>2604</v>
      </c>
      <c r="C683" s="337" t="s">
        <v>1460</v>
      </c>
      <c r="D683" s="330" t="s">
        <v>3023</v>
      </c>
      <c r="E683" s="331">
        <f>'表三 甲'!E1511</f>
        <v>0</v>
      </c>
      <c r="F683" s="338" t="s">
        <v>3028</v>
      </c>
      <c r="G683" s="329">
        <v>1.58</v>
      </c>
      <c r="H683" s="333">
        <v>153</v>
      </c>
      <c r="I683" s="336">
        <f t="shared" si="21"/>
        <v>0</v>
      </c>
      <c r="J683" s="336">
        <f t="shared" si="22"/>
        <v>0</v>
      </c>
    </row>
    <row r="684" ht="24" hidden="1" spans="1:10">
      <c r="A684" s="328">
        <f>SUBTOTAL(3,$B$7:B684)</f>
        <v>23</v>
      </c>
      <c r="B684" s="337" t="s">
        <v>2605</v>
      </c>
      <c r="C684" s="337" t="s">
        <v>1462</v>
      </c>
      <c r="D684" s="330" t="s">
        <v>3023</v>
      </c>
      <c r="E684" s="331">
        <f>'表三 甲'!E1512</f>
        <v>0</v>
      </c>
      <c r="F684" s="338" t="s">
        <v>3033</v>
      </c>
      <c r="G684" s="329">
        <v>1.66</v>
      </c>
      <c r="H684" s="333">
        <v>116</v>
      </c>
      <c r="I684" s="336">
        <f t="shared" si="21"/>
        <v>0</v>
      </c>
      <c r="J684" s="336">
        <f t="shared" si="22"/>
        <v>0</v>
      </c>
    </row>
    <row r="685" ht="24" hidden="1" spans="1:10">
      <c r="A685" s="328">
        <f>SUBTOTAL(3,$B$7:B685)</f>
        <v>23</v>
      </c>
      <c r="B685" s="337" t="s">
        <v>2605</v>
      </c>
      <c r="C685" s="337" t="s">
        <v>1462</v>
      </c>
      <c r="D685" s="330" t="s">
        <v>3023</v>
      </c>
      <c r="E685" s="331">
        <f>'表三 甲'!E1512</f>
        <v>0</v>
      </c>
      <c r="F685" s="338" t="s">
        <v>3027</v>
      </c>
      <c r="G685" s="329">
        <v>1.66</v>
      </c>
      <c r="H685" s="333">
        <v>455</v>
      </c>
      <c r="I685" s="336">
        <f t="shared" si="21"/>
        <v>0</v>
      </c>
      <c r="J685" s="336">
        <f t="shared" si="22"/>
        <v>0</v>
      </c>
    </row>
    <row r="686" ht="24" hidden="1" spans="1:10">
      <c r="A686" s="328">
        <f>SUBTOTAL(3,$B$7:B686)</f>
        <v>23</v>
      </c>
      <c r="B686" s="337" t="s">
        <v>2605</v>
      </c>
      <c r="C686" s="337" t="s">
        <v>1462</v>
      </c>
      <c r="D686" s="330" t="s">
        <v>3023</v>
      </c>
      <c r="E686" s="331">
        <f>'表三 甲'!E1512</f>
        <v>0</v>
      </c>
      <c r="F686" s="338" t="s">
        <v>3032</v>
      </c>
      <c r="G686" s="329">
        <v>1.66</v>
      </c>
      <c r="H686" s="333">
        <v>117</v>
      </c>
      <c r="I686" s="336">
        <f t="shared" si="21"/>
        <v>0</v>
      </c>
      <c r="J686" s="336">
        <f t="shared" si="22"/>
        <v>0</v>
      </c>
    </row>
    <row r="687" ht="24" hidden="1" spans="1:10">
      <c r="A687" s="328">
        <f>SUBTOTAL(3,$B$7:B687)</f>
        <v>23</v>
      </c>
      <c r="B687" s="337" t="s">
        <v>2605</v>
      </c>
      <c r="C687" s="337" t="s">
        <v>1462</v>
      </c>
      <c r="D687" s="330" t="s">
        <v>3023</v>
      </c>
      <c r="E687" s="331">
        <f>'表三 甲'!E1512</f>
        <v>0</v>
      </c>
      <c r="F687" s="338" t="s">
        <v>3028</v>
      </c>
      <c r="G687" s="329">
        <v>1.66</v>
      </c>
      <c r="H687" s="333">
        <v>153</v>
      </c>
      <c r="I687" s="336">
        <f t="shared" si="21"/>
        <v>0</v>
      </c>
      <c r="J687" s="336">
        <f t="shared" si="22"/>
        <v>0</v>
      </c>
    </row>
    <row r="688" ht="24" hidden="1" spans="1:10">
      <c r="A688" s="328">
        <f>SUBTOTAL(3,$B$7:B688)</f>
        <v>23</v>
      </c>
      <c r="B688" s="337" t="s">
        <v>2606</v>
      </c>
      <c r="C688" s="337" t="s">
        <v>1464</v>
      </c>
      <c r="D688" s="330" t="s">
        <v>3023</v>
      </c>
      <c r="E688" s="331">
        <f>'表三 甲'!E1513</f>
        <v>0</v>
      </c>
      <c r="F688" s="338" t="s">
        <v>3027</v>
      </c>
      <c r="G688" s="329">
        <v>1.73</v>
      </c>
      <c r="H688" s="333">
        <v>455</v>
      </c>
      <c r="I688" s="336">
        <f t="shared" si="21"/>
        <v>0</v>
      </c>
      <c r="J688" s="336">
        <f t="shared" si="22"/>
        <v>0</v>
      </c>
    </row>
    <row r="689" ht="24" hidden="1" spans="1:10">
      <c r="A689" s="328">
        <f>SUBTOTAL(3,$B$7:B689)</f>
        <v>23</v>
      </c>
      <c r="B689" s="337" t="s">
        <v>2606</v>
      </c>
      <c r="C689" s="337" t="s">
        <v>1464</v>
      </c>
      <c r="D689" s="330" t="s">
        <v>3023</v>
      </c>
      <c r="E689" s="331">
        <f>'表三 甲'!E1513</f>
        <v>0</v>
      </c>
      <c r="F689" s="338" t="s">
        <v>3028</v>
      </c>
      <c r="G689" s="329">
        <v>1.73</v>
      </c>
      <c r="H689" s="333">
        <v>153</v>
      </c>
      <c r="I689" s="336">
        <f t="shared" si="21"/>
        <v>0</v>
      </c>
      <c r="J689" s="336">
        <f t="shared" si="22"/>
        <v>0</v>
      </c>
    </row>
    <row r="690" ht="24" hidden="1" spans="1:10">
      <c r="A690" s="328">
        <f>SUBTOTAL(3,$B$7:B690)</f>
        <v>23</v>
      </c>
      <c r="B690" s="337" t="s">
        <v>2606</v>
      </c>
      <c r="C690" s="337" t="s">
        <v>1464</v>
      </c>
      <c r="D690" s="330" t="s">
        <v>3023</v>
      </c>
      <c r="E690" s="331">
        <f>'表三 甲'!E1513</f>
        <v>0</v>
      </c>
      <c r="F690" s="338" t="s">
        <v>3032</v>
      </c>
      <c r="G690" s="329">
        <v>1.73</v>
      </c>
      <c r="H690" s="333">
        <v>117</v>
      </c>
      <c r="I690" s="336">
        <f t="shared" si="21"/>
        <v>0</v>
      </c>
      <c r="J690" s="336">
        <f t="shared" si="22"/>
        <v>0</v>
      </c>
    </row>
    <row r="691" ht="24" hidden="1" spans="1:10">
      <c r="A691" s="328">
        <f>SUBTOTAL(3,$B$7:B691)</f>
        <v>23</v>
      </c>
      <c r="B691" s="337" t="s">
        <v>2606</v>
      </c>
      <c r="C691" s="337" t="s">
        <v>1464</v>
      </c>
      <c r="D691" s="330" t="s">
        <v>3023</v>
      </c>
      <c r="E691" s="331">
        <f>'表三 甲'!E1513</f>
        <v>0</v>
      </c>
      <c r="F691" s="338" t="s">
        <v>3033</v>
      </c>
      <c r="G691" s="329">
        <v>1.73</v>
      </c>
      <c r="H691" s="333">
        <v>116</v>
      </c>
      <c r="I691" s="336">
        <f t="shared" si="21"/>
        <v>0</v>
      </c>
      <c r="J691" s="336">
        <f t="shared" si="22"/>
        <v>0</v>
      </c>
    </row>
    <row r="692" ht="24" hidden="1" spans="1:10">
      <c r="A692" s="328">
        <f>SUBTOTAL(3,$B$7:B692)</f>
        <v>23</v>
      </c>
      <c r="B692" s="337" t="s">
        <v>2607</v>
      </c>
      <c r="C692" s="337" t="s">
        <v>1466</v>
      </c>
      <c r="D692" s="330" t="s">
        <v>3023</v>
      </c>
      <c r="E692" s="331">
        <f>'表三 甲'!E1514</f>
        <v>0</v>
      </c>
      <c r="F692" s="338" t="s">
        <v>3033</v>
      </c>
      <c r="G692" s="329">
        <v>1.8</v>
      </c>
      <c r="H692" s="333">
        <v>116</v>
      </c>
      <c r="I692" s="336">
        <f t="shared" si="21"/>
        <v>0</v>
      </c>
      <c r="J692" s="336">
        <f t="shared" si="22"/>
        <v>0</v>
      </c>
    </row>
    <row r="693" ht="24" hidden="1" spans="1:10">
      <c r="A693" s="328">
        <f>SUBTOTAL(3,$B$7:B693)</f>
        <v>23</v>
      </c>
      <c r="B693" s="337" t="s">
        <v>2607</v>
      </c>
      <c r="C693" s="337" t="s">
        <v>1466</v>
      </c>
      <c r="D693" s="330" t="s">
        <v>3023</v>
      </c>
      <c r="E693" s="331">
        <f>'表三 甲'!E1514</f>
        <v>0</v>
      </c>
      <c r="F693" s="338" t="s">
        <v>3027</v>
      </c>
      <c r="G693" s="329">
        <v>1.8</v>
      </c>
      <c r="H693" s="333">
        <v>455</v>
      </c>
      <c r="I693" s="336">
        <f t="shared" si="21"/>
        <v>0</v>
      </c>
      <c r="J693" s="336">
        <f t="shared" si="22"/>
        <v>0</v>
      </c>
    </row>
    <row r="694" ht="24" hidden="1" spans="1:10">
      <c r="A694" s="328">
        <f>SUBTOTAL(3,$B$7:B694)</f>
        <v>23</v>
      </c>
      <c r="B694" s="337" t="s">
        <v>2607</v>
      </c>
      <c r="C694" s="337" t="s">
        <v>1466</v>
      </c>
      <c r="D694" s="330" t="s">
        <v>3023</v>
      </c>
      <c r="E694" s="331">
        <f>'表三 甲'!E1514</f>
        <v>0</v>
      </c>
      <c r="F694" s="338" t="s">
        <v>3032</v>
      </c>
      <c r="G694" s="329">
        <v>1.8</v>
      </c>
      <c r="H694" s="333">
        <v>117</v>
      </c>
      <c r="I694" s="336">
        <f t="shared" si="21"/>
        <v>0</v>
      </c>
      <c r="J694" s="336">
        <f t="shared" si="22"/>
        <v>0</v>
      </c>
    </row>
    <row r="695" ht="24" hidden="1" spans="1:10">
      <c r="A695" s="328">
        <f>SUBTOTAL(3,$B$7:B695)</f>
        <v>23</v>
      </c>
      <c r="B695" s="337" t="s">
        <v>2607</v>
      </c>
      <c r="C695" s="337" t="s">
        <v>1466</v>
      </c>
      <c r="D695" s="330" t="s">
        <v>3023</v>
      </c>
      <c r="E695" s="331">
        <f>'表三 甲'!E1514</f>
        <v>0</v>
      </c>
      <c r="F695" s="338" t="s">
        <v>3028</v>
      </c>
      <c r="G695" s="329">
        <v>1.8</v>
      </c>
      <c r="H695" s="333">
        <v>153</v>
      </c>
      <c r="I695" s="336">
        <f t="shared" si="21"/>
        <v>0</v>
      </c>
      <c r="J695" s="336">
        <f t="shared" si="22"/>
        <v>0</v>
      </c>
    </row>
    <row r="696" ht="24" hidden="1" spans="1:10">
      <c r="A696" s="328">
        <f>SUBTOTAL(3,$B$7:B696)</f>
        <v>23</v>
      </c>
      <c r="B696" s="337" t="s">
        <v>2608</v>
      </c>
      <c r="C696" s="337" t="s">
        <v>1468</v>
      </c>
      <c r="D696" s="330" t="s">
        <v>3023</v>
      </c>
      <c r="E696" s="331">
        <f>'表三 甲'!E1515</f>
        <v>0</v>
      </c>
      <c r="F696" s="338" t="s">
        <v>3028</v>
      </c>
      <c r="G696" s="329">
        <v>1.91</v>
      </c>
      <c r="H696" s="333">
        <v>153</v>
      </c>
      <c r="I696" s="336">
        <f t="shared" ref="I696:I759" si="23">E696*G696</f>
        <v>0</v>
      </c>
      <c r="J696" s="336">
        <f t="shared" ref="J696:J759" si="24">H696*I696</f>
        <v>0</v>
      </c>
    </row>
    <row r="697" ht="24" hidden="1" spans="1:10">
      <c r="A697" s="328">
        <f>SUBTOTAL(3,$B$7:B697)</f>
        <v>23</v>
      </c>
      <c r="B697" s="337" t="s">
        <v>2608</v>
      </c>
      <c r="C697" s="337" t="s">
        <v>1468</v>
      </c>
      <c r="D697" s="330" t="s">
        <v>3023</v>
      </c>
      <c r="E697" s="331">
        <f>'表三 甲'!E1515</f>
        <v>0</v>
      </c>
      <c r="F697" s="338" t="s">
        <v>3027</v>
      </c>
      <c r="G697" s="329">
        <v>1.91</v>
      </c>
      <c r="H697" s="333">
        <v>455</v>
      </c>
      <c r="I697" s="336">
        <f t="shared" si="23"/>
        <v>0</v>
      </c>
      <c r="J697" s="336">
        <f t="shared" si="24"/>
        <v>0</v>
      </c>
    </row>
    <row r="698" ht="24" hidden="1" spans="1:10">
      <c r="A698" s="328">
        <f>SUBTOTAL(3,$B$7:B698)</f>
        <v>23</v>
      </c>
      <c r="B698" s="337" t="s">
        <v>2608</v>
      </c>
      <c r="C698" s="337" t="s">
        <v>1468</v>
      </c>
      <c r="D698" s="330" t="s">
        <v>3023</v>
      </c>
      <c r="E698" s="331">
        <f>'表三 甲'!E1515</f>
        <v>0</v>
      </c>
      <c r="F698" s="338" t="s">
        <v>3032</v>
      </c>
      <c r="G698" s="329">
        <v>1.91</v>
      </c>
      <c r="H698" s="333">
        <v>117</v>
      </c>
      <c r="I698" s="336">
        <f t="shared" si="23"/>
        <v>0</v>
      </c>
      <c r="J698" s="336">
        <f t="shared" si="24"/>
        <v>0</v>
      </c>
    </row>
    <row r="699" ht="24" hidden="1" spans="1:10">
      <c r="A699" s="328">
        <f>SUBTOTAL(3,$B$7:B699)</f>
        <v>23</v>
      </c>
      <c r="B699" s="337" t="s">
        <v>2608</v>
      </c>
      <c r="C699" s="337" t="s">
        <v>1468</v>
      </c>
      <c r="D699" s="330" t="s">
        <v>3023</v>
      </c>
      <c r="E699" s="331">
        <f>'表三 甲'!E1515</f>
        <v>0</v>
      </c>
      <c r="F699" s="338" t="s">
        <v>3033</v>
      </c>
      <c r="G699" s="329">
        <v>1.91</v>
      </c>
      <c r="H699" s="333">
        <v>116</v>
      </c>
      <c r="I699" s="336">
        <f t="shared" si="23"/>
        <v>0</v>
      </c>
      <c r="J699" s="336">
        <f t="shared" si="24"/>
        <v>0</v>
      </c>
    </row>
    <row r="700" ht="24" hidden="1" spans="1:10">
      <c r="A700" s="328">
        <f>SUBTOTAL(3,$B$7:B700)</f>
        <v>23</v>
      </c>
      <c r="B700" s="337" t="s">
        <v>2609</v>
      </c>
      <c r="C700" s="337" t="s">
        <v>1470</v>
      </c>
      <c r="D700" s="330" t="s">
        <v>3023</v>
      </c>
      <c r="E700" s="331">
        <f>'表三 甲'!E1516</f>
        <v>0</v>
      </c>
      <c r="F700" s="338" t="s">
        <v>3028</v>
      </c>
      <c r="G700" s="329">
        <v>1.98</v>
      </c>
      <c r="H700" s="333">
        <v>153</v>
      </c>
      <c r="I700" s="336">
        <f t="shared" si="23"/>
        <v>0</v>
      </c>
      <c r="J700" s="336">
        <f t="shared" si="24"/>
        <v>0</v>
      </c>
    </row>
    <row r="701" ht="24" hidden="1" spans="1:10">
      <c r="A701" s="328">
        <f>SUBTOTAL(3,$B$7:B701)</f>
        <v>23</v>
      </c>
      <c r="B701" s="337" t="s">
        <v>2609</v>
      </c>
      <c r="C701" s="337" t="s">
        <v>1470</v>
      </c>
      <c r="D701" s="330" t="s">
        <v>3023</v>
      </c>
      <c r="E701" s="331">
        <f>'表三 甲'!E1516</f>
        <v>0</v>
      </c>
      <c r="F701" s="338" t="s">
        <v>3027</v>
      </c>
      <c r="G701" s="329">
        <v>1.98</v>
      </c>
      <c r="H701" s="333">
        <v>455</v>
      </c>
      <c r="I701" s="336">
        <f t="shared" si="23"/>
        <v>0</v>
      </c>
      <c r="J701" s="336">
        <f t="shared" si="24"/>
        <v>0</v>
      </c>
    </row>
    <row r="702" ht="24" hidden="1" spans="1:10">
      <c r="A702" s="328">
        <f>SUBTOTAL(3,$B$7:B702)</f>
        <v>23</v>
      </c>
      <c r="B702" s="337" t="s">
        <v>2609</v>
      </c>
      <c r="C702" s="337" t="s">
        <v>1470</v>
      </c>
      <c r="D702" s="330" t="s">
        <v>3023</v>
      </c>
      <c r="E702" s="331">
        <f>'表三 甲'!E1516</f>
        <v>0</v>
      </c>
      <c r="F702" s="338" t="s">
        <v>3032</v>
      </c>
      <c r="G702" s="329">
        <v>1.98</v>
      </c>
      <c r="H702" s="333">
        <v>117</v>
      </c>
      <c r="I702" s="336">
        <f t="shared" si="23"/>
        <v>0</v>
      </c>
      <c r="J702" s="336">
        <f t="shared" si="24"/>
        <v>0</v>
      </c>
    </row>
    <row r="703" ht="24" hidden="1" spans="1:10">
      <c r="A703" s="328">
        <f>SUBTOTAL(3,$B$7:B703)</f>
        <v>23</v>
      </c>
      <c r="B703" s="337" t="s">
        <v>2609</v>
      </c>
      <c r="C703" s="337" t="s">
        <v>1470</v>
      </c>
      <c r="D703" s="330" t="s">
        <v>3023</v>
      </c>
      <c r="E703" s="331">
        <f>'表三 甲'!E1516</f>
        <v>0</v>
      </c>
      <c r="F703" s="338" t="s">
        <v>3033</v>
      </c>
      <c r="G703" s="329">
        <v>1.98</v>
      </c>
      <c r="H703" s="333">
        <v>116</v>
      </c>
      <c r="I703" s="336">
        <f t="shared" si="23"/>
        <v>0</v>
      </c>
      <c r="J703" s="336">
        <f t="shared" si="24"/>
        <v>0</v>
      </c>
    </row>
    <row r="704" ht="24" hidden="1" spans="1:10">
      <c r="A704" s="328">
        <f>SUBTOTAL(3,$B$7:B704)</f>
        <v>23</v>
      </c>
      <c r="B704" s="337" t="s">
        <v>2610</v>
      </c>
      <c r="C704" s="337" t="s">
        <v>1472</v>
      </c>
      <c r="D704" s="330" t="s">
        <v>3023</v>
      </c>
      <c r="E704" s="331">
        <f>'表三 甲'!E1517</f>
        <v>0</v>
      </c>
      <c r="F704" s="338" t="s">
        <v>3033</v>
      </c>
      <c r="G704" s="329">
        <v>2.09</v>
      </c>
      <c r="H704" s="333">
        <v>116</v>
      </c>
      <c r="I704" s="336">
        <f t="shared" si="23"/>
        <v>0</v>
      </c>
      <c r="J704" s="336">
        <f t="shared" si="24"/>
        <v>0</v>
      </c>
    </row>
    <row r="705" ht="24" hidden="1" spans="1:10">
      <c r="A705" s="328">
        <f>SUBTOTAL(3,$B$7:B705)</f>
        <v>23</v>
      </c>
      <c r="B705" s="337" t="s">
        <v>2610</v>
      </c>
      <c r="C705" s="337" t="s">
        <v>1472</v>
      </c>
      <c r="D705" s="330" t="s">
        <v>3023</v>
      </c>
      <c r="E705" s="331">
        <f>'表三 甲'!E1517</f>
        <v>0</v>
      </c>
      <c r="F705" s="338" t="s">
        <v>3027</v>
      </c>
      <c r="G705" s="329">
        <v>2.09</v>
      </c>
      <c r="H705" s="333">
        <v>455</v>
      </c>
      <c r="I705" s="336">
        <f t="shared" si="23"/>
        <v>0</v>
      </c>
      <c r="J705" s="336">
        <f t="shared" si="24"/>
        <v>0</v>
      </c>
    </row>
    <row r="706" ht="24" hidden="1" spans="1:10">
      <c r="A706" s="328">
        <f>SUBTOTAL(3,$B$7:B706)</f>
        <v>23</v>
      </c>
      <c r="B706" s="337" t="s">
        <v>2610</v>
      </c>
      <c r="C706" s="337" t="s">
        <v>1472</v>
      </c>
      <c r="D706" s="330" t="s">
        <v>3023</v>
      </c>
      <c r="E706" s="331">
        <f>'表三 甲'!E1517</f>
        <v>0</v>
      </c>
      <c r="F706" s="338" t="s">
        <v>3032</v>
      </c>
      <c r="G706" s="329">
        <v>2.09</v>
      </c>
      <c r="H706" s="333">
        <v>117</v>
      </c>
      <c r="I706" s="336">
        <f t="shared" si="23"/>
        <v>0</v>
      </c>
      <c r="J706" s="336">
        <f t="shared" si="24"/>
        <v>0</v>
      </c>
    </row>
    <row r="707" ht="24" hidden="1" spans="1:10">
      <c r="A707" s="328">
        <f>SUBTOTAL(3,$B$7:B707)</f>
        <v>23</v>
      </c>
      <c r="B707" s="337" t="s">
        <v>2610</v>
      </c>
      <c r="C707" s="337" t="s">
        <v>1472</v>
      </c>
      <c r="D707" s="330" t="s">
        <v>3023</v>
      </c>
      <c r="E707" s="331">
        <f>'表三 甲'!E1517</f>
        <v>0</v>
      </c>
      <c r="F707" s="338" t="s">
        <v>3028</v>
      </c>
      <c r="G707" s="329">
        <v>2.09</v>
      </c>
      <c r="H707" s="333">
        <v>153</v>
      </c>
      <c r="I707" s="336">
        <f t="shared" si="23"/>
        <v>0</v>
      </c>
      <c r="J707" s="336">
        <f t="shared" si="24"/>
        <v>0</v>
      </c>
    </row>
    <row r="708" ht="24" hidden="1" spans="1:10">
      <c r="A708" s="328">
        <f>SUBTOTAL(3,$B$7:B708)</f>
        <v>23</v>
      </c>
      <c r="B708" s="337" t="s">
        <v>2611</v>
      </c>
      <c r="C708" s="337" t="s">
        <v>1474</v>
      </c>
      <c r="D708" s="330" t="s">
        <v>3023</v>
      </c>
      <c r="E708" s="331">
        <f>'表三 甲'!E1518</f>
        <v>0</v>
      </c>
      <c r="F708" s="338" t="s">
        <v>3027</v>
      </c>
      <c r="G708" s="329">
        <v>2.23</v>
      </c>
      <c r="H708" s="333">
        <v>455</v>
      </c>
      <c r="I708" s="336">
        <f t="shared" si="23"/>
        <v>0</v>
      </c>
      <c r="J708" s="336">
        <f t="shared" si="24"/>
        <v>0</v>
      </c>
    </row>
    <row r="709" ht="24" hidden="1" spans="1:10">
      <c r="A709" s="328">
        <f>SUBTOTAL(3,$B$7:B709)</f>
        <v>23</v>
      </c>
      <c r="B709" s="337" t="s">
        <v>2611</v>
      </c>
      <c r="C709" s="337" t="s">
        <v>1474</v>
      </c>
      <c r="D709" s="330" t="s">
        <v>3023</v>
      </c>
      <c r="E709" s="331">
        <f>'表三 甲'!E1518</f>
        <v>0</v>
      </c>
      <c r="F709" s="338" t="s">
        <v>3033</v>
      </c>
      <c r="G709" s="329">
        <v>2.23</v>
      </c>
      <c r="H709" s="333">
        <v>116</v>
      </c>
      <c r="I709" s="336">
        <f t="shared" si="23"/>
        <v>0</v>
      </c>
      <c r="J709" s="336">
        <f t="shared" si="24"/>
        <v>0</v>
      </c>
    </row>
    <row r="710" ht="24" hidden="1" spans="1:10">
      <c r="A710" s="328">
        <f>SUBTOTAL(3,$B$7:B710)</f>
        <v>23</v>
      </c>
      <c r="B710" s="337" t="s">
        <v>2611</v>
      </c>
      <c r="C710" s="337" t="s">
        <v>1474</v>
      </c>
      <c r="D710" s="330" t="s">
        <v>3023</v>
      </c>
      <c r="E710" s="331">
        <f>'表三 甲'!E1518</f>
        <v>0</v>
      </c>
      <c r="F710" s="338" t="s">
        <v>3032</v>
      </c>
      <c r="G710" s="329">
        <v>2.23</v>
      </c>
      <c r="H710" s="333">
        <v>117</v>
      </c>
      <c r="I710" s="336">
        <f t="shared" si="23"/>
        <v>0</v>
      </c>
      <c r="J710" s="336">
        <f t="shared" si="24"/>
        <v>0</v>
      </c>
    </row>
    <row r="711" ht="24" hidden="1" spans="1:10">
      <c r="A711" s="328">
        <f>SUBTOTAL(3,$B$7:B711)</f>
        <v>23</v>
      </c>
      <c r="B711" s="337" t="s">
        <v>2611</v>
      </c>
      <c r="C711" s="337" t="s">
        <v>1474</v>
      </c>
      <c r="D711" s="330" t="s">
        <v>3023</v>
      </c>
      <c r="E711" s="331">
        <f>'表三 甲'!E1518</f>
        <v>0</v>
      </c>
      <c r="F711" s="338" t="s">
        <v>3028</v>
      </c>
      <c r="G711" s="329">
        <v>2.23</v>
      </c>
      <c r="H711" s="333">
        <v>153</v>
      </c>
      <c r="I711" s="336">
        <f t="shared" si="23"/>
        <v>0</v>
      </c>
      <c r="J711" s="336">
        <f t="shared" si="24"/>
        <v>0</v>
      </c>
    </row>
    <row r="712" ht="24" hidden="1" spans="1:10">
      <c r="A712" s="328">
        <f>SUBTOTAL(3,$B$7:B712)</f>
        <v>23</v>
      </c>
      <c r="B712" s="337" t="s">
        <v>2612</v>
      </c>
      <c r="C712" s="337" t="s">
        <v>1476</v>
      </c>
      <c r="D712" s="330" t="s">
        <v>3023</v>
      </c>
      <c r="E712" s="331">
        <f>'表三 甲'!E1519</f>
        <v>0</v>
      </c>
      <c r="F712" s="338" t="s">
        <v>3028</v>
      </c>
      <c r="G712" s="329">
        <v>2.34</v>
      </c>
      <c r="H712" s="333">
        <v>153</v>
      </c>
      <c r="I712" s="336">
        <f t="shared" si="23"/>
        <v>0</v>
      </c>
      <c r="J712" s="336">
        <f t="shared" si="24"/>
        <v>0</v>
      </c>
    </row>
    <row r="713" ht="24" hidden="1" spans="1:10">
      <c r="A713" s="328">
        <f>SUBTOTAL(3,$B$7:B713)</f>
        <v>23</v>
      </c>
      <c r="B713" s="337" t="s">
        <v>2612</v>
      </c>
      <c r="C713" s="337" t="s">
        <v>1476</v>
      </c>
      <c r="D713" s="330" t="s">
        <v>3023</v>
      </c>
      <c r="E713" s="331">
        <f>'表三 甲'!E1519</f>
        <v>0</v>
      </c>
      <c r="F713" s="338" t="s">
        <v>3027</v>
      </c>
      <c r="G713" s="329">
        <v>2.34</v>
      </c>
      <c r="H713" s="333">
        <v>455</v>
      </c>
      <c r="I713" s="336">
        <f t="shared" si="23"/>
        <v>0</v>
      </c>
      <c r="J713" s="336">
        <f t="shared" si="24"/>
        <v>0</v>
      </c>
    </row>
    <row r="714" ht="24" hidden="1" spans="1:10">
      <c r="A714" s="328">
        <f>SUBTOTAL(3,$B$7:B714)</f>
        <v>23</v>
      </c>
      <c r="B714" s="337" t="s">
        <v>2612</v>
      </c>
      <c r="C714" s="337" t="s">
        <v>1476</v>
      </c>
      <c r="D714" s="330" t="s">
        <v>3023</v>
      </c>
      <c r="E714" s="331">
        <f>'表三 甲'!E1519</f>
        <v>0</v>
      </c>
      <c r="F714" s="338" t="s">
        <v>3032</v>
      </c>
      <c r="G714" s="329">
        <v>2.34</v>
      </c>
      <c r="H714" s="333">
        <v>117</v>
      </c>
      <c r="I714" s="336">
        <f t="shared" si="23"/>
        <v>0</v>
      </c>
      <c r="J714" s="336">
        <f t="shared" si="24"/>
        <v>0</v>
      </c>
    </row>
    <row r="715" ht="24" hidden="1" spans="1:10">
      <c r="A715" s="328">
        <f>SUBTOTAL(3,$B$7:B715)</f>
        <v>23</v>
      </c>
      <c r="B715" s="337" t="s">
        <v>2612</v>
      </c>
      <c r="C715" s="337" t="s">
        <v>1476</v>
      </c>
      <c r="D715" s="330" t="s">
        <v>3023</v>
      </c>
      <c r="E715" s="331">
        <f>'表三 甲'!E1519</f>
        <v>0</v>
      </c>
      <c r="F715" s="338" t="s">
        <v>3033</v>
      </c>
      <c r="G715" s="329">
        <v>2.34</v>
      </c>
      <c r="H715" s="333">
        <v>116</v>
      </c>
      <c r="I715" s="336">
        <f t="shared" si="23"/>
        <v>0</v>
      </c>
      <c r="J715" s="336">
        <f t="shared" si="24"/>
        <v>0</v>
      </c>
    </row>
    <row r="716" ht="24" hidden="1" spans="1:10">
      <c r="A716" s="328">
        <f>SUBTOTAL(3,$B$7:B716)</f>
        <v>23</v>
      </c>
      <c r="B716" s="337" t="s">
        <v>2613</v>
      </c>
      <c r="C716" s="337" t="s">
        <v>1478</v>
      </c>
      <c r="D716" s="330" t="s">
        <v>3023</v>
      </c>
      <c r="E716" s="331">
        <f>'表三 甲'!E1520</f>
        <v>0</v>
      </c>
      <c r="F716" s="338" t="s">
        <v>3028</v>
      </c>
      <c r="G716" s="329">
        <v>2.45</v>
      </c>
      <c r="H716" s="333">
        <v>153</v>
      </c>
      <c r="I716" s="336">
        <f t="shared" si="23"/>
        <v>0</v>
      </c>
      <c r="J716" s="336">
        <f t="shared" si="24"/>
        <v>0</v>
      </c>
    </row>
    <row r="717" ht="24" hidden="1" spans="1:10">
      <c r="A717" s="328">
        <f>SUBTOTAL(3,$B$7:B717)</f>
        <v>23</v>
      </c>
      <c r="B717" s="337" t="s">
        <v>2613</v>
      </c>
      <c r="C717" s="337" t="s">
        <v>1478</v>
      </c>
      <c r="D717" s="330" t="s">
        <v>3023</v>
      </c>
      <c r="E717" s="331">
        <f>'表三 甲'!E1520</f>
        <v>0</v>
      </c>
      <c r="F717" s="338" t="s">
        <v>3032</v>
      </c>
      <c r="G717" s="329">
        <v>2.45</v>
      </c>
      <c r="H717" s="333">
        <v>117</v>
      </c>
      <c r="I717" s="336">
        <f t="shared" si="23"/>
        <v>0</v>
      </c>
      <c r="J717" s="336">
        <f t="shared" si="24"/>
        <v>0</v>
      </c>
    </row>
    <row r="718" ht="24" hidden="1" spans="1:10">
      <c r="A718" s="328">
        <f>SUBTOTAL(3,$B$7:B718)</f>
        <v>23</v>
      </c>
      <c r="B718" s="337" t="s">
        <v>2613</v>
      </c>
      <c r="C718" s="337" t="s">
        <v>1478</v>
      </c>
      <c r="D718" s="330" t="s">
        <v>3023</v>
      </c>
      <c r="E718" s="331">
        <f>'表三 甲'!E1520</f>
        <v>0</v>
      </c>
      <c r="F718" s="338" t="s">
        <v>3033</v>
      </c>
      <c r="G718" s="329">
        <v>2.45</v>
      </c>
      <c r="H718" s="333">
        <v>116</v>
      </c>
      <c r="I718" s="336">
        <f t="shared" si="23"/>
        <v>0</v>
      </c>
      <c r="J718" s="336">
        <f t="shared" si="24"/>
        <v>0</v>
      </c>
    </row>
    <row r="719" ht="24" hidden="1" spans="1:10">
      <c r="A719" s="328">
        <f>SUBTOTAL(3,$B$7:B719)</f>
        <v>23</v>
      </c>
      <c r="B719" s="337" t="s">
        <v>2613</v>
      </c>
      <c r="C719" s="337" t="s">
        <v>1478</v>
      </c>
      <c r="D719" s="330" t="s">
        <v>3023</v>
      </c>
      <c r="E719" s="331">
        <f>'表三 甲'!E1520</f>
        <v>0</v>
      </c>
      <c r="F719" s="338" t="s">
        <v>3027</v>
      </c>
      <c r="G719" s="329">
        <v>2.45</v>
      </c>
      <c r="H719" s="333">
        <v>455</v>
      </c>
      <c r="I719" s="336">
        <f t="shared" si="23"/>
        <v>0</v>
      </c>
      <c r="J719" s="336">
        <f t="shared" si="24"/>
        <v>0</v>
      </c>
    </row>
    <row r="720" ht="24" hidden="1" spans="1:10">
      <c r="A720" s="328">
        <f>SUBTOTAL(3,$B$7:B720)</f>
        <v>23</v>
      </c>
      <c r="B720" s="337" t="s">
        <v>2614</v>
      </c>
      <c r="C720" s="337" t="s">
        <v>1480</v>
      </c>
      <c r="D720" s="330" t="s">
        <v>3023</v>
      </c>
      <c r="E720" s="331">
        <f>'表三 甲'!E1521</f>
        <v>0</v>
      </c>
      <c r="F720" s="338" t="s">
        <v>3028</v>
      </c>
      <c r="G720" s="329">
        <v>2.52</v>
      </c>
      <c r="H720" s="333">
        <v>153</v>
      </c>
      <c r="I720" s="336">
        <f t="shared" si="23"/>
        <v>0</v>
      </c>
      <c r="J720" s="336">
        <f t="shared" si="24"/>
        <v>0</v>
      </c>
    </row>
    <row r="721" ht="24" hidden="1" spans="1:10">
      <c r="A721" s="328">
        <f>SUBTOTAL(3,$B$7:B721)</f>
        <v>23</v>
      </c>
      <c r="B721" s="337" t="s">
        <v>2614</v>
      </c>
      <c r="C721" s="337" t="s">
        <v>1480</v>
      </c>
      <c r="D721" s="330" t="s">
        <v>3023</v>
      </c>
      <c r="E721" s="331">
        <f>'表三 甲'!E1521</f>
        <v>0</v>
      </c>
      <c r="F721" s="338" t="s">
        <v>3027</v>
      </c>
      <c r="G721" s="329">
        <v>2.52</v>
      </c>
      <c r="H721" s="333">
        <v>455</v>
      </c>
      <c r="I721" s="336">
        <f t="shared" si="23"/>
        <v>0</v>
      </c>
      <c r="J721" s="336">
        <f t="shared" si="24"/>
        <v>0</v>
      </c>
    </row>
    <row r="722" ht="24" hidden="1" spans="1:10">
      <c r="A722" s="328">
        <f>SUBTOTAL(3,$B$7:B722)</f>
        <v>23</v>
      </c>
      <c r="B722" s="337" t="s">
        <v>2614</v>
      </c>
      <c r="C722" s="337" t="s">
        <v>1480</v>
      </c>
      <c r="D722" s="330" t="s">
        <v>3023</v>
      </c>
      <c r="E722" s="331">
        <f>'表三 甲'!E1521</f>
        <v>0</v>
      </c>
      <c r="F722" s="338" t="s">
        <v>3033</v>
      </c>
      <c r="G722" s="329">
        <v>2.52</v>
      </c>
      <c r="H722" s="333">
        <v>116</v>
      </c>
      <c r="I722" s="336">
        <f t="shared" si="23"/>
        <v>0</v>
      </c>
      <c r="J722" s="336">
        <f t="shared" si="24"/>
        <v>0</v>
      </c>
    </row>
    <row r="723" ht="24" hidden="1" spans="1:10">
      <c r="A723" s="328">
        <f>SUBTOTAL(3,$B$7:B723)</f>
        <v>23</v>
      </c>
      <c r="B723" s="337" t="s">
        <v>2614</v>
      </c>
      <c r="C723" s="337" t="s">
        <v>1480</v>
      </c>
      <c r="D723" s="330" t="s">
        <v>3023</v>
      </c>
      <c r="E723" s="331">
        <f>'表三 甲'!E1521</f>
        <v>0</v>
      </c>
      <c r="F723" s="338" t="s">
        <v>3032</v>
      </c>
      <c r="G723" s="329">
        <v>2.52</v>
      </c>
      <c r="H723" s="333">
        <v>117</v>
      </c>
      <c r="I723" s="336">
        <f t="shared" si="23"/>
        <v>0</v>
      </c>
      <c r="J723" s="336">
        <f t="shared" si="24"/>
        <v>0</v>
      </c>
    </row>
    <row r="724" ht="24" hidden="1" spans="1:10">
      <c r="A724" s="328">
        <f>SUBTOTAL(3,$B$7:B724)</f>
        <v>23</v>
      </c>
      <c r="B724" s="337" t="s">
        <v>2615</v>
      </c>
      <c r="C724" s="337" t="s">
        <v>1482</v>
      </c>
      <c r="D724" s="330" t="s">
        <v>3023</v>
      </c>
      <c r="E724" s="331">
        <f>'表三 甲'!E1522</f>
        <v>0</v>
      </c>
      <c r="F724" s="338" t="s">
        <v>3028</v>
      </c>
      <c r="G724" s="329">
        <v>2.59</v>
      </c>
      <c r="H724" s="333">
        <v>153</v>
      </c>
      <c r="I724" s="336">
        <f t="shared" si="23"/>
        <v>0</v>
      </c>
      <c r="J724" s="336">
        <f t="shared" si="24"/>
        <v>0</v>
      </c>
    </row>
    <row r="725" ht="24" hidden="1" spans="1:10">
      <c r="A725" s="328">
        <f>SUBTOTAL(3,$B$7:B725)</f>
        <v>23</v>
      </c>
      <c r="B725" s="337" t="s">
        <v>2615</v>
      </c>
      <c r="C725" s="337" t="s">
        <v>1482</v>
      </c>
      <c r="D725" s="330" t="s">
        <v>3023</v>
      </c>
      <c r="E725" s="331">
        <f>'表三 甲'!E1522</f>
        <v>0</v>
      </c>
      <c r="F725" s="338" t="s">
        <v>3032</v>
      </c>
      <c r="G725" s="329">
        <v>2.59</v>
      </c>
      <c r="H725" s="333">
        <v>117</v>
      </c>
      <c r="I725" s="336">
        <f t="shared" si="23"/>
        <v>0</v>
      </c>
      <c r="J725" s="336">
        <f t="shared" si="24"/>
        <v>0</v>
      </c>
    </row>
    <row r="726" ht="24" hidden="1" spans="1:10">
      <c r="A726" s="328">
        <f>SUBTOTAL(3,$B$7:B726)</f>
        <v>23</v>
      </c>
      <c r="B726" s="337" t="s">
        <v>2615</v>
      </c>
      <c r="C726" s="337" t="s">
        <v>1482</v>
      </c>
      <c r="D726" s="330" t="s">
        <v>3023</v>
      </c>
      <c r="E726" s="331">
        <f>'表三 甲'!E1522</f>
        <v>0</v>
      </c>
      <c r="F726" s="338" t="s">
        <v>3027</v>
      </c>
      <c r="G726" s="329">
        <v>2.59</v>
      </c>
      <c r="H726" s="333">
        <v>455</v>
      </c>
      <c r="I726" s="336">
        <f t="shared" si="23"/>
        <v>0</v>
      </c>
      <c r="J726" s="336">
        <f t="shared" si="24"/>
        <v>0</v>
      </c>
    </row>
    <row r="727" ht="24" hidden="1" spans="1:10">
      <c r="A727" s="328">
        <f>SUBTOTAL(3,$B$7:B727)</f>
        <v>23</v>
      </c>
      <c r="B727" s="337" t="s">
        <v>2615</v>
      </c>
      <c r="C727" s="337" t="s">
        <v>1482</v>
      </c>
      <c r="D727" s="330" t="s">
        <v>3023</v>
      </c>
      <c r="E727" s="331">
        <f>'表三 甲'!E1522</f>
        <v>0</v>
      </c>
      <c r="F727" s="338" t="s">
        <v>3033</v>
      </c>
      <c r="G727" s="329">
        <v>2.59</v>
      </c>
      <c r="H727" s="333">
        <v>116</v>
      </c>
      <c r="I727" s="336">
        <f t="shared" si="23"/>
        <v>0</v>
      </c>
      <c r="J727" s="336">
        <f t="shared" si="24"/>
        <v>0</v>
      </c>
    </row>
    <row r="728" ht="24" hidden="1" spans="1:10">
      <c r="A728" s="328">
        <f>SUBTOTAL(3,$B$7:B728)</f>
        <v>23</v>
      </c>
      <c r="B728" s="337" t="s">
        <v>2616</v>
      </c>
      <c r="C728" s="337" t="s">
        <v>1484</v>
      </c>
      <c r="D728" s="330" t="s">
        <v>3023</v>
      </c>
      <c r="E728" s="331">
        <f>'表三 甲'!E1523</f>
        <v>0</v>
      </c>
      <c r="F728" s="338" t="s">
        <v>3033</v>
      </c>
      <c r="G728" s="329">
        <v>2.63</v>
      </c>
      <c r="H728" s="333">
        <v>116</v>
      </c>
      <c r="I728" s="336">
        <f t="shared" si="23"/>
        <v>0</v>
      </c>
      <c r="J728" s="336">
        <f t="shared" si="24"/>
        <v>0</v>
      </c>
    </row>
    <row r="729" ht="24" hidden="1" spans="1:10">
      <c r="A729" s="328">
        <f>SUBTOTAL(3,$B$7:B729)</f>
        <v>23</v>
      </c>
      <c r="B729" s="337" t="s">
        <v>2616</v>
      </c>
      <c r="C729" s="337" t="s">
        <v>1484</v>
      </c>
      <c r="D729" s="330" t="s">
        <v>3023</v>
      </c>
      <c r="E729" s="331">
        <f>'表三 甲'!E1523</f>
        <v>0</v>
      </c>
      <c r="F729" s="338" t="s">
        <v>3028</v>
      </c>
      <c r="G729" s="329">
        <v>2.63</v>
      </c>
      <c r="H729" s="333">
        <v>153</v>
      </c>
      <c r="I729" s="336">
        <f t="shared" si="23"/>
        <v>0</v>
      </c>
      <c r="J729" s="336">
        <f t="shared" si="24"/>
        <v>0</v>
      </c>
    </row>
    <row r="730" ht="24" hidden="1" spans="1:10">
      <c r="A730" s="328">
        <f>SUBTOTAL(3,$B$7:B730)</f>
        <v>23</v>
      </c>
      <c r="B730" s="337" t="s">
        <v>2616</v>
      </c>
      <c r="C730" s="337" t="s">
        <v>1484</v>
      </c>
      <c r="D730" s="330" t="s">
        <v>3023</v>
      </c>
      <c r="E730" s="331">
        <f>'表三 甲'!E1523</f>
        <v>0</v>
      </c>
      <c r="F730" s="338" t="s">
        <v>3027</v>
      </c>
      <c r="G730" s="329">
        <v>2.63</v>
      </c>
      <c r="H730" s="333">
        <v>455</v>
      </c>
      <c r="I730" s="336">
        <f t="shared" si="23"/>
        <v>0</v>
      </c>
      <c r="J730" s="336">
        <f t="shared" si="24"/>
        <v>0</v>
      </c>
    </row>
    <row r="731" ht="24" hidden="1" spans="1:10">
      <c r="A731" s="328">
        <f>SUBTOTAL(3,$B$7:B731)</f>
        <v>23</v>
      </c>
      <c r="B731" s="337" t="s">
        <v>2616</v>
      </c>
      <c r="C731" s="337" t="s">
        <v>1484</v>
      </c>
      <c r="D731" s="330" t="s">
        <v>3023</v>
      </c>
      <c r="E731" s="331">
        <f>'表三 甲'!E1523</f>
        <v>0</v>
      </c>
      <c r="F731" s="338" t="s">
        <v>3032</v>
      </c>
      <c r="G731" s="329">
        <v>2.63</v>
      </c>
      <c r="H731" s="333">
        <v>117</v>
      </c>
      <c r="I731" s="336">
        <f t="shared" si="23"/>
        <v>0</v>
      </c>
      <c r="J731" s="336">
        <f t="shared" si="24"/>
        <v>0</v>
      </c>
    </row>
    <row r="732" ht="24" hidden="1" spans="1:10">
      <c r="A732" s="328">
        <f>SUBTOTAL(3,$B$7:B732)</f>
        <v>23</v>
      </c>
      <c r="B732" s="337" t="s">
        <v>2617</v>
      </c>
      <c r="C732" s="337" t="s">
        <v>1486</v>
      </c>
      <c r="D732" s="330" t="s">
        <v>3023</v>
      </c>
      <c r="E732" s="331">
        <f>'表三 甲'!E1524</f>
        <v>0</v>
      </c>
      <c r="F732" s="338" t="s">
        <v>3027</v>
      </c>
      <c r="G732" s="329">
        <v>2.66</v>
      </c>
      <c r="H732" s="333">
        <v>455</v>
      </c>
      <c r="I732" s="336">
        <f t="shared" si="23"/>
        <v>0</v>
      </c>
      <c r="J732" s="336">
        <f t="shared" si="24"/>
        <v>0</v>
      </c>
    </row>
    <row r="733" ht="24" hidden="1" spans="1:10">
      <c r="A733" s="328">
        <f>SUBTOTAL(3,$B$7:B733)</f>
        <v>23</v>
      </c>
      <c r="B733" s="337" t="s">
        <v>2617</v>
      </c>
      <c r="C733" s="337" t="s">
        <v>1486</v>
      </c>
      <c r="D733" s="330" t="s">
        <v>3023</v>
      </c>
      <c r="E733" s="331">
        <f>'表三 甲'!E1524</f>
        <v>0</v>
      </c>
      <c r="F733" s="338" t="s">
        <v>3032</v>
      </c>
      <c r="G733" s="329">
        <v>2.66</v>
      </c>
      <c r="H733" s="333">
        <v>117</v>
      </c>
      <c r="I733" s="336">
        <f t="shared" si="23"/>
        <v>0</v>
      </c>
      <c r="J733" s="336">
        <f t="shared" si="24"/>
        <v>0</v>
      </c>
    </row>
    <row r="734" ht="24" hidden="1" spans="1:10">
      <c r="A734" s="328">
        <f>SUBTOTAL(3,$B$7:B734)</f>
        <v>23</v>
      </c>
      <c r="B734" s="337" t="s">
        <v>2617</v>
      </c>
      <c r="C734" s="337" t="s">
        <v>1486</v>
      </c>
      <c r="D734" s="330" t="s">
        <v>3023</v>
      </c>
      <c r="E734" s="331">
        <f>'表三 甲'!E1524</f>
        <v>0</v>
      </c>
      <c r="F734" s="338" t="s">
        <v>3028</v>
      </c>
      <c r="G734" s="329">
        <v>2.66</v>
      </c>
      <c r="H734" s="333">
        <v>153</v>
      </c>
      <c r="I734" s="336">
        <f t="shared" si="23"/>
        <v>0</v>
      </c>
      <c r="J734" s="336">
        <f t="shared" si="24"/>
        <v>0</v>
      </c>
    </row>
    <row r="735" ht="24" hidden="1" spans="1:10">
      <c r="A735" s="328">
        <f>SUBTOTAL(3,$B$7:B735)</f>
        <v>23</v>
      </c>
      <c r="B735" s="337" t="s">
        <v>2617</v>
      </c>
      <c r="C735" s="337" t="s">
        <v>1486</v>
      </c>
      <c r="D735" s="330" t="s">
        <v>3023</v>
      </c>
      <c r="E735" s="331">
        <f>'表三 甲'!E1524</f>
        <v>0</v>
      </c>
      <c r="F735" s="338" t="s">
        <v>3033</v>
      </c>
      <c r="G735" s="329">
        <v>2.66</v>
      </c>
      <c r="H735" s="333">
        <v>116</v>
      </c>
      <c r="I735" s="336">
        <f t="shared" si="23"/>
        <v>0</v>
      </c>
      <c r="J735" s="336">
        <f t="shared" si="24"/>
        <v>0</v>
      </c>
    </row>
    <row r="736" ht="24" hidden="1" spans="1:10">
      <c r="A736" s="328">
        <f>SUBTOTAL(3,$B$7:B736)</f>
        <v>23</v>
      </c>
      <c r="B736" s="337" t="s">
        <v>2618</v>
      </c>
      <c r="C736" s="337" t="s">
        <v>1488</v>
      </c>
      <c r="D736" s="330" t="s">
        <v>3023</v>
      </c>
      <c r="E736" s="331">
        <f>'表三 甲'!E1525</f>
        <v>0</v>
      </c>
      <c r="F736" s="338" t="s">
        <v>3027</v>
      </c>
      <c r="G736" s="329">
        <v>2.74</v>
      </c>
      <c r="H736" s="333">
        <v>455</v>
      </c>
      <c r="I736" s="336">
        <f t="shared" si="23"/>
        <v>0</v>
      </c>
      <c r="J736" s="336">
        <f t="shared" si="24"/>
        <v>0</v>
      </c>
    </row>
    <row r="737" ht="24" hidden="1" spans="1:10">
      <c r="A737" s="328">
        <f>SUBTOTAL(3,$B$7:B737)</f>
        <v>23</v>
      </c>
      <c r="B737" s="337" t="s">
        <v>2618</v>
      </c>
      <c r="C737" s="337" t="s">
        <v>1488</v>
      </c>
      <c r="D737" s="330" t="s">
        <v>3023</v>
      </c>
      <c r="E737" s="331">
        <f>'表三 甲'!E1525</f>
        <v>0</v>
      </c>
      <c r="F737" s="338" t="s">
        <v>3033</v>
      </c>
      <c r="G737" s="329">
        <v>2.74</v>
      </c>
      <c r="H737" s="333">
        <v>116</v>
      </c>
      <c r="I737" s="336">
        <f t="shared" si="23"/>
        <v>0</v>
      </c>
      <c r="J737" s="336">
        <f t="shared" si="24"/>
        <v>0</v>
      </c>
    </row>
    <row r="738" ht="24" hidden="1" spans="1:10">
      <c r="A738" s="328">
        <f>SUBTOTAL(3,$B$7:B738)</f>
        <v>23</v>
      </c>
      <c r="B738" s="337" t="s">
        <v>2618</v>
      </c>
      <c r="C738" s="337" t="s">
        <v>1488</v>
      </c>
      <c r="D738" s="330" t="s">
        <v>3023</v>
      </c>
      <c r="E738" s="331">
        <f>'表三 甲'!E1525</f>
        <v>0</v>
      </c>
      <c r="F738" s="338" t="s">
        <v>3032</v>
      </c>
      <c r="G738" s="329">
        <v>2.74</v>
      </c>
      <c r="H738" s="333">
        <v>117</v>
      </c>
      <c r="I738" s="336">
        <f t="shared" si="23"/>
        <v>0</v>
      </c>
      <c r="J738" s="336">
        <f t="shared" si="24"/>
        <v>0</v>
      </c>
    </row>
    <row r="739" ht="24" hidden="1" spans="1:10">
      <c r="A739" s="328">
        <f>SUBTOTAL(3,$B$7:B739)</f>
        <v>23</v>
      </c>
      <c r="B739" s="337" t="s">
        <v>2618</v>
      </c>
      <c r="C739" s="337" t="s">
        <v>1488</v>
      </c>
      <c r="D739" s="330" t="s">
        <v>3023</v>
      </c>
      <c r="E739" s="331">
        <f>'表三 甲'!E1525</f>
        <v>0</v>
      </c>
      <c r="F739" s="338" t="s">
        <v>3028</v>
      </c>
      <c r="G739" s="329">
        <v>2.74</v>
      </c>
      <c r="H739" s="333">
        <v>153</v>
      </c>
      <c r="I739" s="336">
        <f t="shared" si="23"/>
        <v>0</v>
      </c>
      <c r="J739" s="336">
        <f t="shared" si="24"/>
        <v>0</v>
      </c>
    </row>
    <row r="740" ht="24" hidden="1" spans="1:10">
      <c r="A740" s="328">
        <f>SUBTOTAL(3,$B$7:B740)</f>
        <v>23</v>
      </c>
      <c r="B740" s="337" t="s">
        <v>2619</v>
      </c>
      <c r="C740" s="337" t="s">
        <v>1490</v>
      </c>
      <c r="D740" s="330" t="s">
        <v>3023</v>
      </c>
      <c r="E740" s="331">
        <f>'表三 甲'!E1526</f>
        <v>0</v>
      </c>
      <c r="F740" s="338" t="s">
        <v>3032</v>
      </c>
      <c r="G740" s="329">
        <v>2.78</v>
      </c>
      <c r="H740" s="333">
        <v>117</v>
      </c>
      <c r="I740" s="336">
        <f t="shared" si="23"/>
        <v>0</v>
      </c>
      <c r="J740" s="336">
        <f t="shared" si="24"/>
        <v>0</v>
      </c>
    </row>
    <row r="741" ht="24" hidden="1" spans="1:10">
      <c r="A741" s="328">
        <f>SUBTOTAL(3,$B$7:B741)</f>
        <v>23</v>
      </c>
      <c r="B741" s="337" t="s">
        <v>2619</v>
      </c>
      <c r="C741" s="337" t="s">
        <v>1490</v>
      </c>
      <c r="D741" s="330" t="s">
        <v>3023</v>
      </c>
      <c r="E741" s="331">
        <f>'表三 甲'!E1526</f>
        <v>0</v>
      </c>
      <c r="F741" s="338" t="s">
        <v>3033</v>
      </c>
      <c r="G741" s="329">
        <v>2.78</v>
      </c>
      <c r="H741" s="333">
        <v>116</v>
      </c>
      <c r="I741" s="336">
        <f t="shared" si="23"/>
        <v>0</v>
      </c>
      <c r="J741" s="336">
        <f t="shared" si="24"/>
        <v>0</v>
      </c>
    </row>
    <row r="742" ht="24" hidden="1" spans="1:10">
      <c r="A742" s="328">
        <f>SUBTOTAL(3,$B$7:B742)</f>
        <v>23</v>
      </c>
      <c r="B742" s="337" t="s">
        <v>2619</v>
      </c>
      <c r="C742" s="337" t="s">
        <v>1490</v>
      </c>
      <c r="D742" s="330" t="s">
        <v>3023</v>
      </c>
      <c r="E742" s="331">
        <f>'表三 甲'!E1526</f>
        <v>0</v>
      </c>
      <c r="F742" s="338" t="s">
        <v>3027</v>
      </c>
      <c r="G742" s="329">
        <v>2.78</v>
      </c>
      <c r="H742" s="333">
        <v>455</v>
      </c>
      <c r="I742" s="336">
        <f t="shared" si="23"/>
        <v>0</v>
      </c>
      <c r="J742" s="336">
        <f t="shared" si="24"/>
        <v>0</v>
      </c>
    </row>
    <row r="743" ht="24" hidden="1" spans="1:10">
      <c r="A743" s="328">
        <f>SUBTOTAL(3,$B$7:B743)</f>
        <v>23</v>
      </c>
      <c r="B743" s="337" t="s">
        <v>2619</v>
      </c>
      <c r="C743" s="337" t="s">
        <v>1490</v>
      </c>
      <c r="D743" s="330" t="s">
        <v>3023</v>
      </c>
      <c r="E743" s="331">
        <f>'表三 甲'!E1526</f>
        <v>0</v>
      </c>
      <c r="F743" s="338" t="s">
        <v>3028</v>
      </c>
      <c r="G743" s="329">
        <v>2.78</v>
      </c>
      <c r="H743" s="333">
        <v>153</v>
      </c>
      <c r="I743" s="336">
        <f t="shared" si="23"/>
        <v>0</v>
      </c>
      <c r="J743" s="336">
        <f t="shared" si="24"/>
        <v>0</v>
      </c>
    </row>
    <row r="744" ht="24" hidden="1" spans="1:10">
      <c r="A744" s="328">
        <f>SUBTOTAL(3,$B$7:B744)</f>
        <v>23</v>
      </c>
      <c r="B744" s="337" t="s">
        <v>2620</v>
      </c>
      <c r="C744" s="337" t="s">
        <v>1492</v>
      </c>
      <c r="D744" s="330" t="s">
        <v>3023</v>
      </c>
      <c r="E744" s="331">
        <f>'表三 甲'!E1527</f>
        <v>0</v>
      </c>
      <c r="F744" s="338" t="s">
        <v>3027</v>
      </c>
      <c r="G744" s="329">
        <v>2.81</v>
      </c>
      <c r="H744" s="333">
        <v>455</v>
      </c>
      <c r="I744" s="336">
        <f t="shared" si="23"/>
        <v>0</v>
      </c>
      <c r="J744" s="336">
        <f t="shared" si="24"/>
        <v>0</v>
      </c>
    </row>
    <row r="745" ht="24" hidden="1" spans="1:10">
      <c r="A745" s="328">
        <f>SUBTOTAL(3,$B$7:B745)</f>
        <v>23</v>
      </c>
      <c r="B745" s="337" t="s">
        <v>2620</v>
      </c>
      <c r="C745" s="337" t="s">
        <v>1492</v>
      </c>
      <c r="D745" s="330" t="s">
        <v>3023</v>
      </c>
      <c r="E745" s="331">
        <f>'表三 甲'!E1527</f>
        <v>0</v>
      </c>
      <c r="F745" s="338" t="s">
        <v>3028</v>
      </c>
      <c r="G745" s="329">
        <v>2.81</v>
      </c>
      <c r="H745" s="333">
        <v>153</v>
      </c>
      <c r="I745" s="336">
        <f t="shared" si="23"/>
        <v>0</v>
      </c>
      <c r="J745" s="336">
        <f t="shared" si="24"/>
        <v>0</v>
      </c>
    </row>
    <row r="746" ht="24" hidden="1" spans="1:10">
      <c r="A746" s="328">
        <f>SUBTOTAL(3,$B$7:B746)</f>
        <v>23</v>
      </c>
      <c r="B746" s="337" t="s">
        <v>2620</v>
      </c>
      <c r="C746" s="337" t="s">
        <v>1492</v>
      </c>
      <c r="D746" s="330" t="s">
        <v>3023</v>
      </c>
      <c r="E746" s="331">
        <f>'表三 甲'!E1527</f>
        <v>0</v>
      </c>
      <c r="F746" s="338" t="s">
        <v>3033</v>
      </c>
      <c r="G746" s="329">
        <v>2.81</v>
      </c>
      <c r="H746" s="333">
        <v>116</v>
      </c>
      <c r="I746" s="336">
        <f t="shared" si="23"/>
        <v>0</v>
      </c>
      <c r="J746" s="336">
        <f t="shared" si="24"/>
        <v>0</v>
      </c>
    </row>
    <row r="747" ht="24" hidden="1" spans="1:10">
      <c r="A747" s="328">
        <f>SUBTOTAL(3,$B$7:B747)</f>
        <v>23</v>
      </c>
      <c r="B747" s="337" t="s">
        <v>2620</v>
      </c>
      <c r="C747" s="337" t="s">
        <v>1492</v>
      </c>
      <c r="D747" s="330" t="s">
        <v>3023</v>
      </c>
      <c r="E747" s="331">
        <f>'表三 甲'!E1527</f>
        <v>0</v>
      </c>
      <c r="F747" s="338" t="s">
        <v>3032</v>
      </c>
      <c r="G747" s="329">
        <v>2.81</v>
      </c>
      <c r="H747" s="333">
        <v>117</v>
      </c>
      <c r="I747" s="336">
        <f t="shared" si="23"/>
        <v>0</v>
      </c>
      <c r="J747" s="336">
        <f t="shared" si="24"/>
        <v>0</v>
      </c>
    </row>
    <row r="748" ht="24" hidden="1" spans="1:10">
      <c r="A748" s="328">
        <f>SUBTOTAL(3,$B$7:B748)</f>
        <v>23</v>
      </c>
      <c r="B748" s="337" t="s">
        <v>2621</v>
      </c>
      <c r="C748" s="337" t="s">
        <v>1494</v>
      </c>
      <c r="D748" s="330" t="s">
        <v>3023</v>
      </c>
      <c r="E748" s="331">
        <f>'表三 甲'!E1528</f>
        <v>0</v>
      </c>
      <c r="F748" s="338" t="s">
        <v>3027</v>
      </c>
      <c r="G748" s="329">
        <v>2.84</v>
      </c>
      <c r="H748" s="333">
        <v>455</v>
      </c>
      <c r="I748" s="336">
        <f t="shared" si="23"/>
        <v>0</v>
      </c>
      <c r="J748" s="336">
        <f t="shared" si="24"/>
        <v>0</v>
      </c>
    </row>
    <row r="749" ht="24" hidden="1" spans="1:10">
      <c r="A749" s="328">
        <f>SUBTOTAL(3,$B$7:B749)</f>
        <v>23</v>
      </c>
      <c r="B749" s="337" t="s">
        <v>2621</v>
      </c>
      <c r="C749" s="337" t="s">
        <v>1494</v>
      </c>
      <c r="D749" s="330" t="s">
        <v>3023</v>
      </c>
      <c r="E749" s="331">
        <f>'表三 甲'!E1528</f>
        <v>0</v>
      </c>
      <c r="F749" s="338" t="s">
        <v>3028</v>
      </c>
      <c r="G749" s="329">
        <v>2.84</v>
      </c>
      <c r="H749" s="333">
        <v>153</v>
      </c>
      <c r="I749" s="336">
        <f t="shared" si="23"/>
        <v>0</v>
      </c>
      <c r="J749" s="336">
        <f t="shared" si="24"/>
        <v>0</v>
      </c>
    </row>
    <row r="750" ht="24" hidden="1" spans="1:10">
      <c r="A750" s="328">
        <f>SUBTOTAL(3,$B$7:B750)</f>
        <v>23</v>
      </c>
      <c r="B750" s="337" t="s">
        <v>2621</v>
      </c>
      <c r="C750" s="337" t="s">
        <v>1494</v>
      </c>
      <c r="D750" s="330" t="s">
        <v>3023</v>
      </c>
      <c r="E750" s="331">
        <f>'表三 甲'!E1528</f>
        <v>0</v>
      </c>
      <c r="F750" s="338" t="s">
        <v>3033</v>
      </c>
      <c r="G750" s="329">
        <v>2.84</v>
      </c>
      <c r="H750" s="333">
        <v>116</v>
      </c>
      <c r="I750" s="336">
        <f t="shared" si="23"/>
        <v>0</v>
      </c>
      <c r="J750" s="336">
        <f t="shared" si="24"/>
        <v>0</v>
      </c>
    </row>
    <row r="751" ht="24" hidden="1" spans="1:10">
      <c r="A751" s="328">
        <f>SUBTOTAL(3,$B$7:B751)</f>
        <v>23</v>
      </c>
      <c r="B751" s="337" t="s">
        <v>2621</v>
      </c>
      <c r="C751" s="337" t="s">
        <v>1494</v>
      </c>
      <c r="D751" s="330" t="s">
        <v>3023</v>
      </c>
      <c r="E751" s="331">
        <f>'表三 甲'!E1528</f>
        <v>0</v>
      </c>
      <c r="F751" s="338" t="s">
        <v>3032</v>
      </c>
      <c r="G751" s="329">
        <v>2.84</v>
      </c>
      <c r="H751" s="333">
        <v>117</v>
      </c>
      <c r="I751" s="336">
        <f t="shared" si="23"/>
        <v>0</v>
      </c>
      <c r="J751" s="336">
        <f t="shared" si="24"/>
        <v>0</v>
      </c>
    </row>
    <row r="752" ht="24" hidden="1" spans="1:10">
      <c r="A752" s="328">
        <f>SUBTOTAL(3,$B$7:B752)</f>
        <v>23</v>
      </c>
      <c r="B752" s="337" t="s">
        <v>2622</v>
      </c>
      <c r="C752" s="337" t="s">
        <v>1496</v>
      </c>
      <c r="D752" s="330" t="s">
        <v>3023</v>
      </c>
      <c r="E752" s="331">
        <f>'表三 甲'!E1529</f>
        <v>0</v>
      </c>
      <c r="F752" s="338" t="s">
        <v>3027</v>
      </c>
      <c r="G752" s="329">
        <v>2.88</v>
      </c>
      <c r="H752" s="333">
        <v>455</v>
      </c>
      <c r="I752" s="336">
        <f t="shared" si="23"/>
        <v>0</v>
      </c>
      <c r="J752" s="336">
        <f t="shared" si="24"/>
        <v>0</v>
      </c>
    </row>
    <row r="753" ht="24" hidden="1" spans="1:10">
      <c r="A753" s="328">
        <f>SUBTOTAL(3,$B$7:B753)</f>
        <v>23</v>
      </c>
      <c r="B753" s="337" t="s">
        <v>2622</v>
      </c>
      <c r="C753" s="337" t="s">
        <v>1496</v>
      </c>
      <c r="D753" s="330" t="s">
        <v>3023</v>
      </c>
      <c r="E753" s="331">
        <f>'表三 甲'!E1529</f>
        <v>0</v>
      </c>
      <c r="F753" s="338" t="s">
        <v>3033</v>
      </c>
      <c r="G753" s="329">
        <v>2.88</v>
      </c>
      <c r="H753" s="333">
        <v>116</v>
      </c>
      <c r="I753" s="336">
        <f t="shared" si="23"/>
        <v>0</v>
      </c>
      <c r="J753" s="336">
        <f t="shared" si="24"/>
        <v>0</v>
      </c>
    </row>
    <row r="754" ht="24" hidden="1" spans="1:10">
      <c r="A754" s="328">
        <f>SUBTOTAL(3,$B$7:B754)</f>
        <v>23</v>
      </c>
      <c r="B754" s="337" t="s">
        <v>2622</v>
      </c>
      <c r="C754" s="337" t="s">
        <v>1496</v>
      </c>
      <c r="D754" s="330" t="s">
        <v>3023</v>
      </c>
      <c r="E754" s="331">
        <f>'表三 甲'!E1529</f>
        <v>0</v>
      </c>
      <c r="F754" s="338" t="s">
        <v>3028</v>
      </c>
      <c r="G754" s="329">
        <v>2.88</v>
      </c>
      <c r="H754" s="333">
        <v>153</v>
      </c>
      <c r="I754" s="336">
        <f t="shared" si="23"/>
        <v>0</v>
      </c>
      <c r="J754" s="336">
        <f t="shared" si="24"/>
        <v>0</v>
      </c>
    </row>
    <row r="755" ht="24" hidden="1" spans="1:10">
      <c r="A755" s="328">
        <f>SUBTOTAL(3,$B$7:B755)</f>
        <v>23</v>
      </c>
      <c r="B755" s="337" t="s">
        <v>2622</v>
      </c>
      <c r="C755" s="337" t="s">
        <v>1496</v>
      </c>
      <c r="D755" s="330" t="s">
        <v>3023</v>
      </c>
      <c r="E755" s="331">
        <f>'表三 甲'!E1529</f>
        <v>0</v>
      </c>
      <c r="F755" s="338" t="s">
        <v>3032</v>
      </c>
      <c r="G755" s="329">
        <v>2.88</v>
      </c>
      <c r="H755" s="333">
        <v>117</v>
      </c>
      <c r="I755" s="336">
        <f t="shared" si="23"/>
        <v>0</v>
      </c>
      <c r="J755" s="336">
        <f t="shared" si="24"/>
        <v>0</v>
      </c>
    </row>
    <row r="756" hidden="1" spans="1:10">
      <c r="A756" s="328">
        <f>SUBTOTAL(3,$B$7:B756)</f>
        <v>23</v>
      </c>
      <c r="B756" s="337" t="s">
        <v>2623</v>
      </c>
      <c r="C756" s="337" t="s">
        <v>1498</v>
      </c>
      <c r="D756" s="330" t="s">
        <v>3023</v>
      </c>
      <c r="E756" s="331">
        <f>'表三 甲'!E1530</f>
        <v>0</v>
      </c>
      <c r="F756" s="338" t="s">
        <v>3033</v>
      </c>
      <c r="G756" s="329">
        <v>0.3</v>
      </c>
      <c r="H756" s="333">
        <v>116</v>
      </c>
      <c r="I756" s="336">
        <f t="shared" si="23"/>
        <v>0</v>
      </c>
      <c r="J756" s="336">
        <f t="shared" si="24"/>
        <v>0</v>
      </c>
    </row>
    <row r="757" hidden="1" spans="1:10">
      <c r="A757" s="328">
        <f>SUBTOTAL(3,$B$7:B757)</f>
        <v>23</v>
      </c>
      <c r="B757" s="337" t="s">
        <v>2623</v>
      </c>
      <c r="C757" s="337" t="s">
        <v>1498</v>
      </c>
      <c r="D757" s="330" t="s">
        <v>3023</v>
      </c>
      <c r="E757" s="331">
        <f>'表三 甲'!E1530</f>
        <v>0</v>
      </c>
      <c r="F757" s="338" t="s">
        <v>3028</v>
      </c>
      <c r="G757" s="329">
        <v>0.3</v>
      </c>
      <c r="H757" s="333">
        <v>153</v>
      </c>
      <c r="I757" s="336">
        <f t="shared" si="23"/>
        <v>0</v>
      </c>
      <c r="J757" s="336">
        <f t="shared" si="24"/>
        <v>0</v>
      </c>
    </row>
    <row r="758" hidden="1" spans="1:10">
      <c r="A758" s="328">
        <f>SUBTOTAL(3,$B$7:B758)</f>
        <v>23</v>
      </c>
      <c r="B758" s="337" t="s">
        <v>2623</v>
      </c>
      <c r="C758" s="337" t="s">
        <v>1498</v>
      </c>
      <c r="D758" s="330" t="s">
        <v>3023</v>
      </c>
      <c r="E758" s="331">
        <f>'表三 甲'!E1530</f>
        <v>0</v>
      </c>
      <c r="F758" s="338" t="s">
        <v>3027</v>
      </c>
      <c r="G758" s="329">
        <v>0.3</v>
      </c>
      <c r="H758" s="333">
        <v>455</v>
      </c>
      <c r="I758" s="336">
        <f t="shared" si="23"/>
        <v>0</v>
      </c>
      <c r="J758" s="336">
        <f t="shared" si="24"/>
        <v>0</v>
      </c>
    </row>
    <row r="759" hidden="1" spans="1:10">
      <c r="A759" s="328">
        <f>SUBTOTAL(3,$B$7:B759)</f>
        <v>23</v>
      </c>
      <c r="B759" s="337" t="s">
        <v>2623</v>
      </c>
      <c r="C759" s="337" t="s">
        <v>1498</v>
      </c>
      <c r="D759" s="330" t="s">
        <v>3023</v>
      </c>
      <c r="E759" s="331">
        <f>'表三 甲'!E1530</f>
        <v>0</v>
      </c>
      <c r="F759" s="338" t="s">
        <v>3032</v>
      </c>
      <c r="G759" s="329">
        <v>0.3</v>
      </c>
      <c r="H759" s="333">
        <v>117</v>
      </c>
      <c r="I759" s="336">
        <f t="shared" si="23"/>
        <v>0</v>
      </c>
      <c r="J759" s="336">
        <f t="shared" si="24"/>
        <v>0</v>
      </c>
    </row>
    <row r="760" hidden="1" spans="1:10">
      <c r="A760" s="328">
        <f>SUBTOTAL(3,$B$7:B760)</f>
        <v>23</v>
      </c>
      <c r="B760" s="337" t="s">
        <v>2624</v>
      </c>
      <c r="C760" s="337" t="s">
        <v>1500</v>
      </c>
      <c r="D760" s="330" t="s">
        <v>3023</v>
      </c>
      <c r="E760" s="331">
        <f>'表三 甲'!E1531</f>
        <v>0</v>
      </c>
      <c r="F760" s="338" t="s">
        <v>3027</v>
      </c>
      <c r="G760" s="329">
        <v>0.42</v>
      </c>
      <c r="H760" s="333">
        <v>455</v>
      </c>
      <c r="I760" s="336">
        <f t="shared" ref="I760:I823" si="25">E760*G760</f>
        <v>0</v>
      </c>
      <c r="J760" s="336">
        <f t="shared" ref="J760:J823" si="26">H760*I760</f>
        <v>0</v>
      </c>
    </row>
    <row r="761" hidden="1" spans="1:10">
      <c r="A761" s="328">
        <f>SUBTOTAL(3,$B$7:B761)</f>
        <v>23</v>
      </c>
      <c r="B761" s="337" t="s">
        <v>2624</v>
      </c>
      <c r="C761" s="337" t="s">
        <v>1500</v>
      </c>
      <c r="D761" s="330" t="s">
        <v>3023</v>
      </c>
      <c r="E761" s="331">
        <f>'表三 甲'!E1531</f>
        <v>0</v>
      </c>
      <c r="F761" s="338" t="s">
        <v>3032</v>
      </c>
      <c r="G761" s="329">
        <v>0.42</v>
      </c>
      <c r="H761" s="333">
        <v>117</v>
      </c>
      <c r="I761" s="336">
        <f t="shared" si="25"/>
        <v>0</v>
      </c>
      <c r="J761" s="336">
        <f t="shared" si="26"/>
        <v>0</v>
      </c>
    </row>
    <row r="762" hidden="1" spans="1:10">
      <c r="A762" s="328">
        <f>SUBTOTAL(3,$B$7:B762)</f>
        <v>23</v>
      </c>
      <c r="B762" s="337" t="s">
        <v>2624</v>
      </c>
      <c r="C762" s="337" t="s">
        <v>1500</v>
      </c>
      <c r="D762" s="330" t="s">
        <v>3023</v>
      </c>
      <c r="E762" s="331">
        <f>'表三 甲'!E1531</f>
        <v>0</v>
      </c>
      <c r="F762" s="338" t="s">
        <v>3028</v>
      </c>
      <c r="G762" s="329">
        <v>0.42</v>
      </c>
      <c r="H762" s="333">
        <v>153</v>
      </c>
      <c r="I762" s="336">
        <f t="shared" si="25"/>
        <v>0</v>
      </c>
      <c r="J762" s="336">
        <f t="shared" si="26"/>
        <v>0</v>
      </c>
    </row>
    <row r="763" hidden="1" spans="1:10">
      <c r="A763" s="328">
        <f>SUBTOTAL(3,$B$7:B763)</f>
        <v>23</v>
      </c>
      <c r="B763" s="337" t="s">
        <v>2624</v>
      </c>
      <c r="C763" s="337" t="s">
        <v>1500</v>
      </c>
      <c r="D763" s="330" t="s">
        <v>3023</v>
      </c>
      <c r="E763" s="331">
        <f>'表三 甲'!E1531</f>
        <v>0</v>
      </c>
      <c r="F763" s="338" t="s">
        <v>3033</v>
      </c>
      <c r="G763" s="329">
        <v>0.42</v>
      </c>
      <c r="H763" s="333">
        <v>116</v>
      </c>
      <c r="I763" s="336">
        <f t="shared" si="25"/>
        <v>0</v>
      </c>
      <c r="J763" s="336">
        <f t="shared" si="26"/>
        <v>0</v>
      </c>
    </row>
    <row r="764" hidden="1" spans="1:10">
      <c r="A764" s="328">
        <f>SUBTOTAL(3,$B$7:B764)</f>
        <v>23</v>
      </c>
      <c r="B764" s="337" t="s">
        <v>2625</v>
      </c>
      <c r="C764" s="337" t="s">
        <v>1502</v>
      </c>
      <c r="D764" s="330" t="s">
        <v>3023</v>
      </c>
      <c r="E764" s="331">
        <f>'表三 甲'!E1532</f>
        <v>0</v>
      </c>
      <c r="F764" s="338" t="s">
        <v>3027</v>
      </c>
      <c r="G764" s="329">
        <v>0.57</v>
      </c>
      <c r="H764" s="333">
        <v>455</v>
      </c>
      <c r="I764" s="336">
        <f t="shared" si="25"/>
        <v>0</v>
      </c>
      <c r="J764" s="336">
        <f t="shared" si="26"/>
        <v>0</v>
      </c>
    </row>
    <row r="765" hidden="1" spans="1:10">
      <c r="A765" s="328">
        <f>SUBTOTAL(3,$B$7:B765)</f>
        <v>23</v>
      </c>
      <c r="B765" s="337" t="s">
        <v>2625</v>
      </c>
      <c r="C765" s="337" t="s">
        <v>1502</v>
      </c>
      <c r="D765" s="330" t="s">
        <v>3023</v>
      </c>
      <c r="E765" s="331">
        <f>'表三 甲'!E1532</f>
        <v>0</v>
      </c>
      <c r="F765" s="338" t="s">
        <v>3028</v>
      </c>
      <c r="G765" s="329">
        <v>0.57</v>
      </c>
      <c r="H765" s="333">
        <v>153</v>
      </c>
      <c r="I765" s="336">
        <f t="shared" si="25"/>
        <v>0</v>
      </c>
      <c r="J765" s="336">
        <f t="shared" si="26"/>
        <v>0</v>
      </c>
    </row>
    <row r="766" hidden="1" spans="1:10">
      <c r="A766" s="328">
        <f>SUBTOTAL(3,$B$7:B766)</f>
        <v>23</v>
      </c>
      <c r="B766" s="337" t="s">
        <v>2625</v>
      </c>
      <c r="C766" s="337" t="s">
        <v>1502</v>
      </c>
      <c r="D766" s="330" t="s">
        <v>3023</v>
      </c>
      <c r="E766" s="331">
        <f>'表三 甲'!E1532</f>
        <v>0</v>
      </c>
      <c r="F766" s="338" t="s">
        <v>3033</v>
      </c>
      <c r="G766" s="329">
        <v>0.57</v>
      </c>
      <c r="H766" s="333">
        <v>116</v>
      </c>
      <c r="I766" s="336">
        <f t="shared" si="25"/>
        <v>0</v>
      </c>
      <c r="J766" s="336">
        <f t="shared" si="26"/>
        <v>0</v>
      </c>
    </row>
    <row r="767" hidden="1" spans="1:10">
      <c r="A767" s="328">
        <f>SUBTOTAL(3,$B$7:B767)</f>
        <v>23</v>
      </c>
      <c r="B767" s="337" t="s">
        <v>2625</v>
      </c>
      <c r="C767" s="337" t="s">
        <v>1502</v>
      </c>
      <c r="D767" s="330" t="s">
        <v>3023</v>
      </c>
      <c r="E767" s="331">
        <f>'表三 甲'!E1532</f>
        <v>0</v>
      </c>
      <c r="F767" s="338" t="s">
        <v>3032</v>
      </c>
      <c r="G767" s="329">
        <v>0.57</v>
      </c>
      <c r="H767" s="333">
        <v>117</v>
      </c>
      <c r="I767" s="336">
        <f t="shared" si="25"/>
        <v>0</v>
      </c>
      <c r="J767" s="336">
        <f t="shared" si="26"/>
        <v>0</v>
      </c>
    </row>
    <row r="768" hidden="1" spans="1:10">
      <c r="A768" s="328">
        <f>SUBTOTAL(3,$B$7:B768)</f>
        <v>23</v>
      </c>
      <c r="B768" s="337" t="s">
        <v>2626</v>
      </c>
      <c r="C768" s="337" t="s">
        <v>1504</v>
      </c>
      <c r="D768" s="330" t="s">
        <v>3023</v>
      </c>
      <c r="E768" s="331">
        <f>'表三 甲'!E1533</f>
        <v>0</v>
      </c>
      <c r="F768" s="338" t="s">
        <v>3027</v>
      </c>
      <c r="G768" s="329">
        <v>0.72</v>
      </c>
      <c r="H768" s="333">
        <v>455</v>
      </c>
      <c r="I768" s="336">
        <f t="shared" si="25"/>
        <v>0</v>
      </c>
      <c r="J768" s="336">
        <f t="shared" si="26"/>
        <v>0</v>
      </c>
    </row>
    <row r="769" hidden="1" spans="1:10">
      <c r="A769" s="328">
        <f>SUBTOTAL(3,$B$7:B769)</f>
        <v>23</v>
      </c>
      <c r="B769" s="337" t="s">
        <v>2626</v>
      </c>
      <c r="C769" s="337" t="s">
        <v>1504</v>
      </c>
      <c r="D769" s="330" t="s">
        <v>3023</v>
      </c>
      <c r="E769" s="331">
        <f>'表三 甲'!E1533</f>
        <v>0</v>
      </c>
      <c r="F769" s="338" t="s">
        <v>3033</v>
      </c>
      <c r="G769" s="329">
        <v>0.72</v>
      </c>
      <c r="H769" s="333">
        <v>116</v>
      </c>
      <c r="I769" s="336">
        <f t="shared" si="25"/>
        <v>0</v>
      </c>
      <c r="J769" s="336">
        <f t="shared" si="26"/>
        <v>0</v>
      </c>
    </row>
    <row r="770" hidden="1" spans="1:10">
      <c r="A770" s="328">
        <f>SUBTOTAL(3,$B$7:B770)</f>
        <v>23</v>
      </c>
      <c r="B770" s="337" t="s">
        <v>2626</v>
      </c>
      <c r="C770" s="337" t="s">
        <v>1504</v>
      </c>
      <c r="D770" s="330" t="s">
        <v>3023</v>
      </c>
      <c r="E770" s="331">
        <f>'表三 甲'!E1533</f>
        <v>0</v>
      </c>
      <c r="F770" s="338" t="s">
        <v>3032</v>
      </c>
      <c r="G770" s="329">
        <v>0.72</v>
      </c>
      <c r="H770" s="333">
        <v>117</v>
      </c>
      <c r="I770" s="336">
        <f t="shared" si="25"/>
        <v>0</v>
      </c>
      <c r="J770" s="336">
        <f t="shared" si="26"/>
        <v>0</v>
      </c>
    </row>
    <row r="771" hidden="1" spans="1:10">
      <c r="A771" s="328">
        <f>SUBTOTAL(3,$B$7:B771)</f>
        <v>23</v>
      </c>
      <c r="B771" s="337" t="s">
        <v>2626</v>
      </c>
      <c r="C771" s="337" t="s">
        <v>1504</v>
      </c>
      <c r="D771" s="330" t="s">
        <v>3023</v>
      </c>
      <c r="E771" s="331">
        <f>'表三 甲'!E1533</f>
        <v>0</v>
      </c>
      <c r="F771" s="338" t="s">
        <v>3028</v>
      </c>
      <c r="G771" s="329">
        <v>0.72</v>
      </c>
      <c r="H771" s="333">
        <v>153</v>
      </c>
      <c r="I771" s="336">
        <f t="shared" si="25"/>
        <v>0</v>
      </c>
      <c r="J771" s="336">
        <f t="shared" si="26"/>
        <v>0</v>
      </c>
    </row>
    <row r="772" hidden="1" spans="1:10">
      <c r="A772" s="328">
        <f>SUBTOTAL(3,$B$7:B772)</f>
        <v>23</v>
      </c>
      <c r="B772" s="337" t="s">
        <v>2627</v>
      </c>
      <c r="C772" s="337" t="s">
        <v>1506</v>
      </c>
      <c r="D772" s="330" t="s">
        <v>3023</v>
      </c>
      <c r="E772" s="331">
        <f>'表三 甲'!E1534</f>
        <v>0</v>
      </c>
      <c r="F772" s="338" t="s">
        <v>3032</v>
      </c>
      <c r="G772" s="329">
        <v>0.84</v>
      </c>
      <c r="H772" s="333">
        <v>117</v>
      </c>
      <c r="I772" s="336">
        <f t="shared" si="25"/>
        <v>0</v>
      </c>
      <c r="J772" s="336">
        <f t="shared" si="26"/>
        <v>0</v>
      </c>
    </row>
    <row r="773" hidden="1" spans="1:10">
      <c r="A773" s="328">
        <f>SUBTOTAL(3,$B$7:B773)</f>
        <v>23</v>
      </c>
      <c r="B773" s="337" t="s">
        <v>2627</v>
      </c>
      <c r="C773" s="337" t="s">
        <v>1506</v>
      </c>
      <c r="D773" s="330" t="s">
        <v>3023</v>
      </c>
      <c r="E773" s="331">
        <f>'表三 甲'!E1534</f>
        <v>0</v>
      </c>
      <c r="F773" s="338" t="s">
        <v>3027</v>
      </c>
      <c r="G773" s="329">
        <v>0.84</v>
      </c>
      <c r="H773" s="333">
        <v>455</v>
      </c>
      <c r="I773" s="336">
        <f t="shared" si="25"/>
        <v>0</v>
      </c>
      <c r="J773" s="336">
        <f t="shared" si="26"/>
        <v>0</v>
      </c>
    </row>
    <row r="774" hidden="1" spans="1:10">
      <c r="A774" s="328">
        <f>SUBTOTAL(3,$B$7:B774)</f>
        <v>23</v>
      </c>
      <c r="B774" s="337" t="s">
        <v>2627</v>
      </c>
      <c r="C774" s="337" t="s">
        <v>1506</v>
      </c>
      <c r="D774" s="330" t="s">
        <v>3023</v>
      </c>
      <c r="E774" s="331">
        <f>'表三 甲'!E1534</f>
        <v>0</v>
      </c>
      <c r="F774" s="338" t="s">
        <v>3033</v>
      </c>
      <c r="G774" s="329">
        <v>0.84</v>
      </c>
      <c r="H774" s="333">
        <v>116</v>
      </c>
      <c r="I774" s="336">
        <f t="shared" si="25"/>
        <v>0</v>
      </c>
      <c r="J774" s="336">
        <f t="shared" si="26"/>
        <v>0</v>
      </c>
    </row>
    <row r="775" hidden="1" spans="1:10">
      <c r="A775" s="328">
        <f>SUBTOTAL(3,$B$7:B775)</f>
        <v>23</v>
      </c>
      <c r="B775" s="337" t="s">
        <v>2627</v>
      </c>
      <c r="C775" s="337" t="s">
        <v>1506</v>
      </c>
      <c r="D775" s="330" t="s">
        <v>3023</v>
      </c>
      <c r="E775" s="331">
        <f>'表三 甲'!E1534</f>
        <v>0</v>
      </c>
      <c r="F775" s="338" t="s">
        <v>3028</v>
      </c>
      <c r="G775" s="329">
        <v>0.84</v>
      </c>
      <c r="H775" s="333">
        <v>153</v>
      </c>
      <c r="I775" s="336">
        <f t="shared" si="25"/>
        <v>0</v>
      </c>
      <c r="J775" s="336">
        <f t="shared" si="26"/>
        <v>0</v>
      </c>
    </row>
    <row r="776" hidden="1" spans="1:10">
      <c r="A776" s="328">
        <f>SUBTOTAL(3,$B$7:B776)</f>
        <v>23</v>
      </c>
      <c r="B776" s="337" t="s">
        <v>2628</v>
      </c>
      <c r="C776" s="337" t="s">
        <v>1508</v>
      </c>
      <c r="D776" s="330" t="s">
        <v>3023</v>
      </c>
      <c r="E776" s="331">
        <f>'表三 甲'!E1535</f>
        <v>0</v>
      </c>
      <c r="F776" s="338" t="s">
        <v>3027</v>
      </c>
      <c r="G776" s="329">
        <v>0.96</v>
      </c>
      <c r="H776" s="333">
        <v>455</v>
      </c>
      <c r="I776" s="336">
        <f t="shared" si="25"/>
        <v>0</v>
      </c>
      <c r="J776" s="336">
        <f t="shared" si="26"/>
        <v>0</v>
      </c>
    </row>
    <row r="777" hidden="1" spans="1:10">
      <c r="A777" s="328">
        <f>SUBTOTAL(3,$B$7:B777)</f>
        <v>23</v>
      </c>
      <c r="B777" s="337" t="s">
        <v>2628</v>
      </c>
      <c r="C777" s="337" t="s">
        <v>1508</v>
      </c>
      <c r="D777" s="330" t="s">
        <v>3023</v>
      </c>
      <c r="E777" s="331">
        <f>'表三 甲'!E1535</f>
        <v>0</v>
      </c>
      <c r="F777" s="338" t="s">
        <v>3033</v>
      </c>
      <c r="G777" s="329">
        <v>0.96</v>
      </c>
      <c r="H777" s="333">
        <v>116</v>
      </c>
      <c r="I777" s="336">
        <f t="shared" si="25"/>
        <v>0</v>
      </c>
      <c r="J777" s="336">
        <f t="shared" si="26"/>
        <v>0</v>
      </c>
    </row>
    <row r="778" hidden="1" spans="1:10">
      <c r="A778" s="328">
        <f>SUBTOTAL(3,$B$7:B778)</f>
        <v>23</v>
      </c>
      <c r="B778" s="337" t="s">
        <v>2628</v>
      </c>
      <c r="C778" s="337" t="s">
        <v>1508</v>
      </c>
      <c r="D778" s="330" t="s">
        <v>3023</v>
      </c>
      <c r="E778" s="331">
        <f>'表三 甲'!E1535</f>
        <v>0</v>
      </c>
      <c r="F778" s="338" t="s">
        <v>3028</v>
      </c>
      <c r="G778" s="329">
        <v>0.96</v>
      </c>
      <c r="H778" s="333">
        <v>153</v>
      </c>
      <c r="I778" s="336">
        <f t="shared" si="25"/>
        <v>0</v>
      </c>
      <c r="J778" s="336">
        <f t="shared" si="26"/>
        <v>0</v>
      </c>
    </row>
    <row r="779" hidden="1" spans="1:10">
      <c r="A779" s="328">
        <f>SUBTOTAL(3,$B$7:B779)</f>
        <v>23</v>
      </c>
      <c r="B779" s="337" t="s">
        <v>2628</v>
      </c>
      <c r="C779" s="337" t="s">
        <v>1508</v>
      </c>
      <c r="D779" s="330" t="s">
        <v>3023</v>
      </c>
      <c r="E779" s="331">
        <f>'表三 甲'!E1535</f>
        <v>0</v>
      </c>
      <c r="F779" s="338" t="s">
        <v>3032</v>
      </c>
      <c r="G779" s="329">
        <v>0.96</v>
      </c>
      <c r="H779" s="333">
        <v>117</v>
      </c>
      <c r="I779" s="336">
        <f t="shared" si="25"/>
        <v>0</v>
      </c>
      <c r="J779" s="336">
        <f t="shared" si="26"/>
        <v>0</v>
      </c>
    </row>
    <row r="780" hidden="1" spans="1:10">
      <c r="A780" s="328">
        <f>SUBTOTAL(3,$B$7:B780)</f>
        <v>23</v>
      </c>
      <c r="B780" s="337" t="s">
        <v>2629</v>
      </c>
      <c r="C780" s="337" t="s">
        <v>1510</v>
      </c>
      <c r="D780" s="330" t="s">
        <v>3023</v>
      </c>
      <c r="E780" s="331">
        <f>'表三 甲'!E1536</f>
        <v>0</v>
      </c>
      <c r="F780" s="338" t="s">
        <v>3027</v>
      </c>
      <c r="G780" s="329">
        <v>1.04</v>
      </c>
      <c r="H780" s="333">
        <v>455</v>
      </c>
      <c r="I780" s="336">
        <f t="shared" si="25"/>
        <v>0</v>
      </c>
      <c r="J780" s="336">
        <f t="shared" si="26"/>
        <v>0</v>
      </c>
    </row>
    <row r="781" hidden="1" spans="1:10">
      <c r="A781" s="328">
        <f>SUBTOTAL(3,$B$7:B781)</f>
        <v>23</v>
      </c>
      <c r="B781" s="337" t="s">
        <v>2629</v>
      </c>
      <c r="C781" s="337" t="s">
        <v>1510</v>
      </c>
      <c r="D781" s="330" t="s">
        <v>3023</v>
      </c>
      <c r="E781" s="331">
        <f>'表三 甲'!E1536</f>
        <v>0</v>
      </c>
      <c r="F781" s="338" t="s">
        <v>3032</v>
      </c>
      <c r="G781" s="329">
        <v>1.04</v>
      </c>
      <c r="H781" s="333">
        <v>117</v>
      </c>
      <c r="I781" s="336">
        <f t="shared" si="25"/>
        <v>0</v>
      </c>
      <c r="J781" s="336">
        <f t="shared" si="26"/>
        <v>0</v>
      </c>
    </row>
    <row r="782" hidden="1" spans="1:10">
      <c r="A782" s="328">
        <f>SUBTOTAL(3,$B$7:B782)</f>
        <v>23</v>
      </c>
      <c r="B782" s="337" t="s">
        <v>2629</v>
      </c>
      <c r="C782" s="337" t="s">
        <v>1510</v>
      </c>
      <c r="D782" s="330" t="s">
        <v>3023</v>
      </c>
      <c r="E782" s="331">
        <f>'表三 甲'!E1536</f>
        <v>0</v>
      </c>
      <c r="F782" s="338" t="s">
        <v>3033</v>
      </c>
      <c r="G782" s="329">
        <v>1.04</v>
      </c>
      <c r="H782" s="333">
        <v>116</v>
      </c>
      <c r="I782" s="336">
        <f t="shared" si="25"/>
        <v>0</v>
      </c>
      <c r="J782" s="336">
        <f t="shared" si="26"/>
        <v>0</v>
      </c>
    </row>
    <row r="783" hidden="1" spans="1:10">
      <c r="A783" s="328">
        <f>SUBTOTAL(3,$B$7:B783)</f>
        <v>23</v>
      </c>
      <c r="B783" s="337" t="s">
        <v>2629</v>
      </c>
      <c r="C783" s="337" t="s">
        <v>1510</v>
      </c>
      <c r="D783" s="330" t="s">
        <v>3023</v>
      </c>
      <c r="E783" s="331">
        <f>'表三 甲'!E1536</f>
        <v>0</v>
      </c>
      <c r="F783" s="338" t="s">
        <v>3028</v>
      </c>
      <c r="G783" s="329">
        <v>1.04</v>
      </c>
      <c r="H783" s="333">
        <v>153</v>
      </c>
      <c r="I783" s="336">
        <f t="shared" si="25"/>
        <v>0</v>
      </c>
      <c r="J783" s="336">
        <f t="shared" si="26"/>
        <v>0</v>
      </c>
    </row>
    <row r="784" hidden="1" spans="1:10">
      <c r="A784" s="328">
        <f>SUBTOTAL(3,$B$7:B784)</f>
        <v>23</v>
      </c>
      <c r="B784" s="337" t="s">
        <v>2630</v>
      </c>
      <c r="C784" s="337" t="s">
        <v>1512</v>
      </c>
      <c r="D784" s="330" t="s">
        <v>3023</v>
      </c>
      <c r="E784" s="331">
        <f>'表三 甲'!E1537</f>
        <v>0</v>
      </c>
      <c r="F784" s="338" t="s">
        <v>3027</v>
      </c>
      <c r="G784" s="329">
        <v>1.14</v>
      </c>
      <c r="H784" s="333">
        <v>455</v>
      </c>
      <c r="I784" s="336">
        <f t="shared" si="25"/>
        <v>0</v>
      </c>
      <c r="J784" s="336">
        <f t="shared" si="26"/>
        <v>0</v>
      </c>
    </row>
    <row r="785" hidden="1" spans="1:10">
      <c r="A785" s="328">
        <f>SUBTOTAL(3,$B$7:B785)</f>
        <v>23</v>
      </c>
      <c r="B785" s="337" t="s">
        <v>2630</v>
      </c>
      <c r="C785" s="337" t="s">
        <v>1512</v>
      </c>
      <c r="D785" s="330" t="s">
        <v>3023</v>
      </c>
      <c r="E785" s="331">
        <f>'表三 甲'!E1537</f>
        <v>0</v>
      </c>
      <c r="F785" s="338" t="s">
        <v>3028</v>
      </c>
      <c r="G785" s="329">
        <v>1.14</v>
      </c>
      <c r="H785" s="333">
        <v>153</v>
      </c>
      <c r="I785" s="336">
        <f t="shared" si="25"/>
        <v>0</v>
      </c>
      <c r="J785" s="336">
        <f t="shared" si="26"/>
        <v>0</v>
      </c>
    </row>
    <row r="786" hidden="1" spans="1:10">
      <c r="A786" s="328">
        <f>SUBTOTAL(3,$B$7:B786)</f>
        <v>23</v>
      </c>
      <c r="B786" s="337" t="s">
        <v>2630</v>
      </c>
      <c r="C786" s="337" t="s">
        <v>1512</v>
      </c>
      <c r="D786" s="330" t="s">
        <v>3023</v>
      </c>
      <c r="E786" s="331">
        <f>'表三 甲'!E1537</f>
        <v>0</v>
      </c>
      <c r="F786" s="338" t="s">
        <v>3033</v>
      </c>
      <c r="G786" s="329">
        <v>1.14</v>
      </c>
      <c r="H786" s="333">
        <v>116</v>
      </c>
      <c r="I786" s="336">
        <f t="shared" si="25"/>
        <v>0</v>
      </c>
      <c r="J786" s="336">
        <f t="shared" si="26"/>
        <v>0</v>
      </c>
    </row>
    <row r="787" hidden="1" spans="1:10">
      <c r="A787" s="328">
        <f>SUBTOTAL(3,$B$7:B787)</f>
        <v>23</v>
      </c>
      <c r="B787" s="337" t="s">
        <v>2630</v>
      </c>
      <c r="C787" s="337" t="s">
        <v>1512</v>
      </c>
      <c r="D787" s="330" t="s">
        <v>3023</v>
      </c>
      <c r="E787" s="331">
        <f>'表三 甲'!E1537</f>
        <v>0</v>
      </c>
      <c r="F787" s="338" t="s">
        <v>3032</v>
      </c>
      <c r="G787" s="329">
        <v>1.14</v>
      </c>
      <c r="H787" s="333">
        <v>117</v>
      </c>
      <c r="I787" s="336">
        <f t="shared" si="25"/>
        <v>0</v>
      </c>
      <c r="J787" s="336">
        <f t="shared" si="26"/>
        <v>0</v>
      </c>
    </row>
    <row r="788" ht="24" hidden="1" spans="1:10">
      <c r="A788" s="328">
        <f>SUBTOTAL(3,$B$7:B788)</f>
        <v>23</v>
      </c>
      <c r="B788" s="337" t="s">
        <v>2631</v>
      </c>
      <c r="C788" s="337" t="s">
        <v>1514</v>
      </c>
      <c r="D788" s="330" t="s">
        <v>3023</v>
      </c>
      <c r="E788" s="331">
        <f>'表三 甲'!E1538</f>
        <v>0</v>
      </c>
      <c r="F788" s="338" t="s">
        <v>3028</v>
      </c>
      <c r="G788" s="329">
        <v>1.2</v>
      </c>
      <c r="H788" s="333">
        <v>153</v>
      </c>
      <c r="I788" s="336">
        <f t="shared" si="25"/>
        <v>0</v>
      </c>
      <c r="J788" s="336">
        <f t="shared" si="26"/>
        <v>0</v>
      </c>
    </row>
    <row r="789" ht="24" hidden="1" spans="1:10">
      <c r="A789" s="328">
        <f>SUBTOTAL(3,$B$7:B789)</f>
        <v>23</v>
      </c>
      <c r="B789" s="337" t="s">
        <v>2631</v>
      </c>
      <c r="C789" s="337" t="s">
        <v>1514</v>
      </c>
      <c r="D789" s="330" t="s">
        <v>3023</v>
      </c>
      <c r="E789" s="331">
        <f>'表三 甲'!E1538</f>
        <v>0</v>
      </c>
      <c r="F789" s="338" t="s">
        <v>3033</v>
      </c>
      <c r="G789" s="329">
        <v>1.2</v>
      </c>
      <c r="H789" s="333">
        <v>116</v>
      </c>
      <c r="I789" s="336">
        <f t="shared" si="25"/>
        <v>0</v>
      </c>
      <c r="J789" s="336">
        <f t="shared" si="26"/>
        <v>0</v>
      </c>
    </row>
    <row r="790" ht="24" hidden="1" spans="1:10">
      <c r="A790" s="328">
        <f>SUBTOTAL(3,$B$7:B790)</f>
        <v>23</v>
      </c>
      <c r="B790" s="337" t="s">
        <v>2631</v>
      </c>
      <c r="C790" s="337" t="s">
        <v>1514</v>
      </c>
      <c r="D790" s="330" t="s">
        <v>3023</v>
      </c>
      <c r="E790" s="331">
        <f>'表三 甲'!E1538</f>
        <v>0</v>
      </c>
      <c r="F790" s="338" t="s">
        <v>3027</v>
      </c>
      <c r="G790" s="329">
        <v>1.2</v>
      </c>
      <c r="H790" s="333">
        <v>455</v>
      </c>
      <c r="I790" s="336">
        <f t="shared" si="25"/>
        <v>0</v>
      </c>
      <c r="J790" s="336">
        <f t="shared" si="26"/>
        <v>0</v>
      </c>
    </row>
    <row r="791" ht="24" hidden="1" spans="1:10">
      <c r="A791" s="328">
        <f>SUBTOTAL(3,$B$7:B791)</f>
        <v>23</v>
      </c>
      <c r="B791" s="337" t="s">
        <v>2631</v>
      </c>
      <c r="C791" s="337" t="s">
        <v>1514</v>
      </c>
      <c r="D791" s="330" t="s">
        <v>3023</v>
      </c>
      <c r="E791" s="331">
        <f>'表三 甲'!E1538</f>
        <v>0</v>
      </c>
      <c r="F791" s="338" t="s">
        <v>3032</v>
      </c>
      <c r="G791" s="329">
        <v>1.2</v>
      </c>
      <c r="H791" s="333">
        <v>117</v>
      </c>
      <c r="I791" s="336">
        <f t="shared" si="25"/>
        <v>0</v>
      </c>
      <c r="J791" s="336">
        <f t="shared" si="26"/>
        <v>0</v>
      </c>
    </row>
    <row r="792" ht="24" hidden="1" spans="1:10">
      <c r="A792" s="328">
        <f>SUBTOTAL(3,$B$7:B792)</f>
        <v>23</v>
      </c>
      <c r="B792" s="337" t="s">
        <v>2632</v>
      </c>
      <c r="C792" s="337" t="s">
        <v>1516</v>
      </c>
      <c r="D792" s="330" t="s">
        <v>3023</v>
      </c>
      <c r="E792" s="331">
        <f>'表三 甲'!E1539</f>
        <v>0</v>
      </c>
      <c r="F792" s="338" t="s">
        <v>3033</v>
      </c>
      <c r="G792" s="333">
        <v>1.26</v>
      </c>
      <c r="H792" s="333">
        <v>116</v>
      </c>
      <c r="I792" s="336">
        <f t="shared" si="25"/>
        <v>0</v>
      </c>
      <c r="J792" s="336">
        <f t="shared" si="26"/>
        <v>0</v>
      </c>
    </row>
    <row r="793" ht="24" hidden="1" spans="1:10">
      <c r="A793" s="328">
        <f>SUBTOTAL(3,$B$7:B793)</f>
        <v>23</v>
      </c>
      <c r="B793" s="337" t="s">
        <v>2632</v>
      </c>
      <c r="C793" s="337" t="s">
        <v>1516</v>
      </c>
      <c r="D793" s="330" t="s">
        <v>3023</v>
      </c>
      <c r="E793" s="331">
        <f>'表三 甲'!E1539</f>
        <v>0</v>
      </c>
      <c r="F793" s="338" t="s">
        <v>3028</v>
      </c>
      <c r="G793" s="333">
        <v>1.26</v>
      </c>
      <c r="H793" s="333">
        <v>153</v>
      </c>
      <c r="I793" s="336">
        <f t="shared" si="25"/>
        <v>0</v>
      </c>
      <c r="J793" s="336">
        <f t="shared" si="26"/>
        <v>0</v>
      </c>
    </row>
    <row r="794" ht="24" hidden="1" spans="1:10">
      <c r="A794" s="328">
        <f>SUBTOTAL(3,$B$7:B794)</f>
        <v>23</v>
      </c>
      <c r="B794" s="337" t="s">
        <v>2632</v>
      </c>
      <c r="C794" s="337" t="s">
        <v>1516</v>
      </c>
      <c r="D794" s="330" t="s">
        <v>3023</v>
      </c>
      <c r="E794" s="331">
        <f>'表三 甲'!E1539</f>
        <v>0</v>
      </c>
      <c r="F794" s="338" t="s">
        <v>3032</v>
      </c>
      <c r="G794" s="333">
        <v>1.26</v>
      </c>
      <c r="H794" s="333">
        <v>117</v>
      </c>
      <c r="I794" s="336">
        <f t="shared" si="25"/>
        <v>0</v>
      </c>
      <c r="J794" s="336">
        <f t="shared" si="26"/>
        <v>0</v>
      </c>
    </row>
    <row r="795" ht="24" hidden="1" spans="1:10">
      <c r="A795" s="328">
        <f>SUBTOTAL(3,$B$7:B795)</f>
        <v>23</v>
      </c>
      <c r="B795" s="337" t="s">
        <v>2632</v>
      </c>
      <c r="C795" s="337" t="s">
        <v>1516</v>
      </c>
      <c r="D795" s="330" t="s">
        <v>3023</v>
      </c>
      <c r="E795" s="331">
        <f>'表三 甲'!E1539</f>
        <v>0</v>
      </c>
      <c r="F795" s="338" t="s">
        <v>3027</v>
      </c>
      <c r="G795" s="333">
        <v>1.26</v>
      </c>
      <c r="H795" s="333">
        <v>455</v>
      </c>
      <c r="I795" s="336">
        <f t="shared" si="25"/>
        <v>0</v>
      </c>
      <c r="J795" s="336">
        <f t="shared" si="26"/>
        <v>0</v>
      </c>
    </row>
    <row r="796" ht="24" hidden="1" spans="1:10">
      <c r="A796" s="328">
        <f>SUBTOTAL(3,$B$7:B796)</f>
        <v>23</v>
      </c>
      <c r="B796" s="337" t="s">
        <v>2633</v>
      </c>
      <c r="C796" s="337" t="s">
        <v>1518</v>
      </c>
      <c r="D796" s="330" t="s">
        <v>3023</v>
      </c>
      <c r="E796" s="331">
        <f>'表三 甲'!E1540</f>
        <v>0</v>
      </c>
      <c r="F796" s="338" t="s">
        <v>3028</v>
      </c>
      <c r="G796" s="333">
        <v>1.32</v>
      </c>
      <c r="H796" s="333">
        <v>153</v>
      </c>
      <c r="I796" s="336">
        <f t="shared" si="25"/>
        <v>0</v>
      </c>
      <c r="J796" s="336">
        <f t="shared" si="26"/>
        <v>0</v>
      </c>
    </row>
    <row r="797" ht="24" hidden="1" spans="1:10">
      <c r="A797" s="328">
        <f>SUBTOTAL(3,$B$7:B797)</f>
        <v>23</v>
      </c>
      <c r="B797" s="337" t="s">
        <v>2633</v>
      </c>
      <c r="C797" s="337" t="s">
        <v>1518</v>
      </c>
      <c r="D797" s="330" t="s">
        <v>3023</v>
      </c>
      <c r="E797" s="331">
        <f>'表三 甲'!E1540</f>
        <v>0</v>
      </c>
      <c r="F797" s="338" t="s">
        <v>3027</v>
      </c>
      <c r="G797" s="333">
        <v>1.32</v>
      </c>
      <c r="H797" s="333">
        <v>455</v>
      </c>
      <c r="I797" s="336">
        <f t="shared" si="25"/>
        <v>0</v>
      </c>
      <c r="J797" s="336">
        <f t="shared" si="26"/>
        <v>0</v>
      </c>
    </row>
    <row r="798" ht="24" hidden="1" spans="1:10">
      <c r="A798" s="328">
        <f>SUBTOTAL(3,$B$7:B798)</f>
        <v>23</v>
      </c>
      <c r="B798" s="337" t="s">
        <v>2633</v>
      </c>
      <c r="C798" s="337" t="s">
        <v>1518</v>
      </c>
      <c r="D798" s="330" t="s">
        <v>3023</v>
      </c>
      <c r="E798" s="331">
        <f>'表三 甲'!E1540</f>
        <v>0</v>
      </c>
      <c r="F798" s="338" t="s">
        <v>3032</v>
      </c>
      <c r="G798" s="333">
        <v>1.32</v>
      </c>
      <c r="H798" s="333">
        <v>117</v>
      </c>
      <c r="I798" s="336">
        <f t="shared" si="25"/>
        <v>0</v>
      </c>
      <c r="J798" s="336">
        <f t="shared" si="26"/>
        <v>0</v>
      </c>
    </row>
    <row r="799" ht="24" hidden="1" spans="1:10">
      <c r="A799" s="328">
        <f>SUBTOTAL(3,$B$7:B799)</f>
        <v>23</v>
      </c>
      <c r="B799" s="337" t="s">
        <v>2633</v>
      </c>
      <c r="C799" s="337" t="s">
        <v>1518</v>
      </c>
      <c r="D799" s="330" t="s">
        <v>3023</v>
      </c>
      <c r="E799" s="331">
        <f>'表三 甲'!E1540</f>
        <v>0</v>
      </c>
      <c r="F799" s="338" t="s">
        <v>3033</v>
      </c>
      <c r="G799" s="333">
        <v>1.32</v>
      </c>
      <c r="H799" s="333">
        <v>116</v>
      </c>
      <c r="I799" s="336">
        <f t="shared" si="25"/>
        <v>0</v>
      </c>
      <c r="J799" s="336">
        <f t="shared" si="26"/>
        <v>0</v>
      </c>
    </row>
    <row r="800" ht="24" hidden="1" spans="1:10">
      <c r="A800" s="328">
        <f>SUBTOTAL(3,$B$7:B800)</f>
        <v>23</v>
      </c>
      <c r="B800" s="337" t="s">
        <v>2634</v>
      </c>
      <c r="C800" s="337" t="s">
        <v>1520</v>
      </c>
      <c r="D800" s="330" t="s">
        <v>3023</v>
      </c>
      <c r="E800" s="331">
        <f>'表三 甲'!E1541</f>
        <v>0</v>
      </c>
      <c r="F800" s="338" t="s">
        <v>3033</v>
      </c>
      <c r="G800" s="333">
        <v>1.38</v>
      </c>
      <c r="H800" s="333">
        <v>116</v>
      </c>
      <c r="I800" s="336">
        <f t="shared" si="25"/>
        <v>0</v>
      </c>
      <c r="J800" s="336">
        <f t="shared" si="26"/>
        <v>0</v>
      </c>
    </row>
    <row r="801" ht="24" hidden="1" spans="1:10">
      <c r="A801" s="328">
        <f>SUBTOTAL(3,$B$7:B801)</f>
        <v>23</v>
      </c>
      <c r="B801" s="337" t="s">
        <v>2634</v>
      </c>
      <c r="C801" s="337" t="s">
        <v>1520</v>
      </c>
      <c r="D801" s="330" t="s">
        <v>3023</v>
      </c>
      <c r="E801" s="331">
        <f>'表三 甲'!E1541</f>
        <v>0</v>
      </c>
      <c r="F801" s="338" t="s">
        <v>3032</v>
      </c>
      <c r="G801" s="333">
        <v>1.38</v>
      </c>
      <c r="H801" s="333">
        <v>117</v>
      </c>
      <c r="I801" s="336">
        <f t="shared" si="25"/>
        <v>0</v>
      </c>
      <c r="J801" s="336">
        <f t="shared" si="26"/>
        <v>0</v>
      </c>
    </row>
    <row r="802" ht="24" hidden="1" spans="1:10">
      <c r="A802" s="328">
        <f>SUBTOTAL(3,$B$7:B802)</f>
        <v>23</v>
      </c>
      <c r="B802" s="337" t="s">
        <v>2634</v>
      </c>
      <c r="C802" s="337" t="s">
        <v>1520</v>
      </c>
      <c r="D802" s="330" t="s">
        <v>3023</v>
      </c>
      <c r="E802" s="331">
        <f>'表三 甲'!E1541</f>
        <v>0</v>
      </c>
      <c r="F802" s="338" t="s">
        <v>3027</v>
      </c>
      <c r="G802" s="333">
        <v>1.38</v>
      </c>
      <c r="H802" s="333">
        <v>455</v>
      </c>
      <c r="I802" s="336">
        <f t="shared" si="25"/>
        <v>0</v>
      </c>
      <c r="J802" s="336">
        <f t="shared" si="26"/>
        <v>0</v>
      </c>
    </row>
    <row r="803" ht="24" hidden="1" spans="1:10">
      <c r="A803" s="328">
        <f>SUBTOTAL(3,$B$7:B803)</f>
        <v>23</v>
      </c>
      <c r="B803" s="337" t="s">
        <v>2634</v>
      </c>
      <c r="C803" s="337" t="s">
        <v>1520</v>
      </c>
      <c r="D803" s="330" t="s">
        <v>3023</v>
      </c>
      <c r="E803" s="331">
        <f>'表三 甲'!E1541</f>
        <v>0</v>
      </c>
      <c r="F803" s="339" t="s">
        <v>3028</v>
      </c>
      <c r="G803" s="333">
        <v>1.38</v>
      </c>
      <c r="H803" s="333">
        <v>153</v>
      </c>
      <c r="I803" s="336">
        <f t="shared" si="25"/>
        <v>0</v>
      </c>
      <c r="J803" s="336">
        <f t="shared" si="26"/>
        <v>0</v>
      </c>
    </row>
    <row r="804" ht="24" hidden="1" spans="1:10">
      <c r="A804" s="328">
        <f>SUBTOTAL(3,$B$7:B804)</f>
        <v>23</v>
      </c>
      <c r="B804" s="337" t="s">
        <v>2635</v>
      </c>
      <c r="C804" s="337" t="s">
        <v>1522</v>
      </c>
      <c r="D804" s="330" t="s">
        <v>3023</v>
      </c>
      <c r="E804" s="331">
        <f>'表三 甲'!E1542</f>
        <v>0</v>
      </c>
      <c r="F804" s="339" t="s">
        <v>3032</v>
      </c>
      <c r="G804" s="333">
        <v>1.44</v>
      </c>
      <c r="H804" s="333">
        <v>117</v>
      </c>
      <c r="I804" s="336">
        <f t="shared" si="25"/>
        <v>0</v>
      </c>
      <c r="J804" s="336">
        <f t="shared" si="26"/>
        <v>0</v>
      </c>
    </row>
    <row r="805" ht="24" hidden="1" spans="1:10">
      <c r="A805" s="328">
        <f>SUBTOTAL(3,$B$7:B805)</f>
        <v>23</v>
      </c>
      <c r="B805" s="337" t="s">
        <v>2635</v>
      </c>
      <c r="C805" s="337" t="s">
        <v>1522</v>
      </c>
      <c r="D805" s="330" t="s">
        <v>3023</v>
      </c>
      <c r="E805" s="331">
        <f>'表三 甲'!E1542</f>
        <v>0</v>
      </c>
      <c r="F805" s="339" t="s">
        <v>3027</v>
      </c>
      <c r="G805" s="329">
        <v>1.44</v>
      </c>
      <c r="H805" s="333">
        <v>455</v>
      </c>
      <c r="I805" s="336">
        <f t="shared" si="25"/>
        <v>0</v>
      </c>
      <c r="J805" s="336">
        <f t="shared" si="26"/>
        <v>0</v>
      </c>
    </row>
    <row r="806" ht="24" hidden="1" spans="1:10">
      <c r="A806" s="328">
        <f>SUBTOTAL(3,$B$7:B806)</f>
        <v>23</v>
      </c>
      <c r="B806" s="337" t="s">
        <v>2635</v>
      </c>
      <c r="C806" s="337" t="s">
        <v>1522</v>
      </c>
      <c r="D806" s="330" t="s">
        <v>3023</v>
      </c>
      <c r="E806" s="331">
        <f>'表三 甲'!E1542</f>
        <v>0</v>
      </c>
      <c r="F806" s="339" t="s">
        <v>3028</v>
      </c>
      <c r="G806" s="329">
        <v>1.44</v>
      </c>
      <c r="H806" s="333">
        <v>153</v>
      </c>
      <c r="I806" s="336">
        <f t="shared" si="25"/>
        <v>0</v>
      </c>
      <c r="J806" s="336">
        <f t="shared" si="26"/>
        <v>0</v>
      </c>
    </row>
    <row r="807" ht="24" hidden="1" spans="1:10">
      <c r="A807" s="328">
        <f>SUBTOTAL(3,$B$7:B807)</f>
        <v>23</v>
      </c>
      <c r="B807" s="337" t="s">
        <v>2635</v>
      </c>
      <c r="C807" s="337" t="s">
        <v>1522</v>
      </c>
      <c r="D807" s="330" t="s">
        <v>3023</v>
      </c>
      <c r="E807" s="331">
        <f>'表三 甲'!E1542</f>
        <v>0</v>
      </c>
      <c r="F807" s="339" t="s">
        <v>3033</v>
      </c>
      <c r="G807" s="329">
        <v>1.44</v>
      </c>
      <c r="H807" s="333">
        <v>116</v>
      </c>
      <c r="I807" s="336">
        <f t="shared" si="25"/>
        <v>0</v>
      </c>
      <c r="J807" s="336">
        <f t="shared" si="26"/>
        <v>0</v>
      </c>
    </row>
    <row r="808" ht="24" hidden="1" spans="1:10">
      <c r="A808" s="328">
        <f>SUBTOTAL(3,$B$7:B808)</f>
        <v>23</v>
      </c>
      <c r="B808" s="337" t="s">
        <v>2636</v>
      </c>
      <c r="C808" s="337" t="s">
        <v>1524</v>
      </c>
      <c r="D808" s="330" t="s">
        <v>3023</v>
      </c>
      <c r="E808" s="331">
        <f>'表三 甲'!E1543</f>
        <v>0</v>
      </c>
      <c r="F808" s="339" t="s">
        <v>3028</v>
      </c>
      <c r="G808" s="329">
        <v>1.5</v>
      </c>
      <c r="H808" s="333">
        <v>153</v>
      </c>
      <c r="I808" s="336">
        <f t="shared" si="25"/>
        <v>0</v>
      </c>
      <c r="J808" s="336">
        <f t="shared" si="26"/>
        <v>0</v>
      </c>
    </row>
    <row r="809" ht="24" hidden="1" spans="1:10">
      <c r="A809" s="328">
        <f>SUBTOTAL(3,$B$7:B809)</f>
        <v>23</v>
      </c>
      <c r="B809" s="337" t="s">
        <v>2636</v>
      </c>
      <c r="C809" s="337" t="s">
        <v>1524</v>
      </c>
      <c r="D809" s="330" t="s">
        <v>3023</v>
      </c>
      <c r="E809" s="331">
        <f>'表三 甲'!E1543</f>
        <v>0</v>
      </c>
      <c r="F809" s="338" t="s">
        <v>3027</v>
      </c>
      <c r="G809" s="329">
        <v>1.5</v>
      </c>
      <c r="H809" s="333">
        <v>455</v>
      </c>
      <c r="I809" s="336">
        <f t="shared" si="25"/>
        <v>0</v>
      </c>
      <c r="J809" s="336">
        <f t="shared" si="26"/>
        <v>0</v>
      </c>
    </row>
    <row r="810" ht="24" hidden="1" spans="1:10">
      <c r="A810" s="328">
        <f>SUBTOTAL(3,$B$7:B810)</f>
        <v>23</v>
      </c>
      <c r="B810" s="337" t="s">
        <v>2636</v>
      </c>
      <c r="C810" s="337" t="s">
        <v>1524</v>
      </c>
      <c r="D810" s="330" t="s">
        <v>3023</v>
      </c>
      <c r="E810" s="331">
        <f>'表三 甲'!E1543</f>
        <v>0</v>
      </c>
      <c r="F810" s="338" t="s">
        <v>3033</v>
      </c>
      <c r="G810" s="329">
        <v>1.5</v>
      </c>
      <c r="H810" s="333">
        <v>116</v>
      </c>
      <c r="I810" s="336">
        <f t="shared" si="25"/>
        <v>0</v>
      </c>
      <c r="J810" s="336">
        <f t="shared" si="26"/>
        <v>0</v>
      </c>
    </row>
    <row r="811" ht="24" hidden="1" spans="1:10">
      <c r="A811" s="328">
        <f>SUBTOTAL(3,$B$7:B811)</f>
        <v>23</v>
      </c>
      <c r="B811" s="337" t="s">
        <v>2636</v>
      </c>
      <c r="C811" s="337" t="s">
        <v>1524</v>
      </c>
      <c r="D811" s="330" t="s">
        <v>3023</v>
      </c>
      <c r="E811" s="331">
        <f>'表三 甲'!E1543</f>
        <v>0</v>
      </c>
      <c r="F811" s="338" t="s">
        <v>3032</v>
      </c>
      <c r="G811" s="329">
        <v>1.5</v>
      </c>
      <c r="H811" s="333">
        <v>117</v>
      </c>
      <c r="I811" s="336">
        <f t="shared" si="25"/>
        <v>0</v>
      </c>
      <c r="J811" s="336">
        <f t="shared" si="26"/>
        <v>0</v>
      </c>
    </row>
    <row r="812" ht="24" hidden="1" spans="1:10">
      <c r="A812" s="328">
        <f>SUBTOTAL(3,$B$7:B812)</f>
        <v>23</v>
      </c>
      <c r="B812" s="337" t="s">
        <v>2637</v>
      </c>
      <c r="C812" s="337" t="s">
        <v>1526</v>
      </c>
      <c r="D812" s="330" t="s">
        <v>3023</v>
      </c>
      <c r="E812" s="331">
        <f>'表三 甲'!E1544</f>
        <v>0</v>
      </c>
      <c r="F812" s="338" t="s">
        <v>3027</v>
      </c>
      <c r="G812" s="329">
        <v>1.59</v>
      </c>
      <c r="H812" s="333">
        <v>455</v>
      </c>
      <c r="I812" s="336">
        <f t="shared" si="25"/>
        <v>0</v>
      </c>
      <c r="J812" s="336">
        <f t="shared" si="26"/>
        <v>0</v>
      </c>
    </row>
    <row r="813" ht="24" hidden="1" spans="1:10">
      <c r="A813" s="328">
        <f>SUBTOTAL(3,$B$7:B813)</f>
        <v>23</v>
      </c>
      <c r="B813" s="337" t="s">
        <v>2637</v>
      </c>
      <c r="C813" s="337" t="s">
        <v>1526</v>
      </c>
      <c r="D813" s="330" t="s">
        <v>3023</v>
      </c>
      <c r="E813" s="331">
        <f>'表三 甲'!E1544</f>
        <v>0</v>
      </c>
      <c r="F813" s="338" t="s">
        <v>3028</v>
      </c>
      <c r="G813" s="329">
        <v>1.59</v>
      </c>
      <c r="H813" s="333">
        <v>153</v>
      </c>
      <c r="I813" s="336">
        <f t="shared" si="25"/>
        <v>0</v>
      </c>
      <c r="J813" s="336">
        <f t="shared" si="26"/>
        <v>0</v>
      </c>
    </row>
    <row r="814" ht="24" hidden="1" spans="1:10">
      <c r="A814" s="328">
        <f>SUBTOTAL(3,$B$7:B814)</f>
        <v>23</v>
      </c>
      <c r="B814" s="337" t="s">
        <v>2637</v>
      </c>
      <c r="C814" s="337" t="s">
        <v>1526</v>
      </c>
      <c r="D814" s="330" t="s">
        <v>3023</v>
      </c>
      <c r="E814" s="331">
        <f>'表三 甲'!E1544</f>
        <v>0</v>
      </c>
      <c r="F814" s="338" t="s">
        <v>3032</v>
      </c>
      <c r="G814" s="329">
        <v>1.59</v>
      </c>
      <c r="H814" s="333">
        <v>117</v>
      </c>
      <c r="I814" s="336">
        <f t="shared" si="25"/>
        <v>0</v>
      </c>
      <c r="J814" s="336">
        <f t="shared" si="26"/>
        <v>0</v>
      </c>
    </row>
    <row r="815" ht="24" hidden="1" spans="1:10">
      <c r="A815" s="328">
        <f>SUBTOTAL(3,$B$7:B815)</f>
        <v>23</v>
      </c>
      <c r="B815" s="337" t="s">
        <v>2637</v>
      </c>
      <c r="C815" s="337" t="s">
        <v>1526</v>
      </c>
      <c r="D815" s="330" t="s">
        <v>3023</v>
      </c>
      <c r="E815" s="331">
        <f>'表三 甲'!E1544</f>
        <v>0</v>
      </c>
      <c r="F815" s="338" t="s">
        <v>3033</v>
      </c>
      <c r="G815" s="329">
        <v>1.59</v>
      </c>
      <c r="H815" s="333">
        <v>116</v>
      </c>
      <c r="I815" s="336">
        <f t="shared" si="25"/>
        <v>0</v>
      </c>
      <c r="J815" s="336">
        <f t="shared" si="26"/>
        <v>0</v>
      </c>
    </row>
    <row r="816" ht="24" hidden="1" spans="1:10">
      <c r="A816" s="328">
        <f>SUBTOTAL(3,$B$7:B816)</f>
        <v>23</v>
      </c>
      <c r="B816" s="337" t="s">
        <v>2638</v>
      </c>
      <c r="C816" s="337" t="s">
        <v>1528</v>
      </c>
      <c r="D816" s="330" t="s">
        <v>3023</v>
      </c>
      <c r="E816" s="331">
        <f>'表三 甲'!E1545</f>
        <v>0</v>
      </c>
      <c r="F816" s="338" t="s">
        <v>3032</v>
      </c>
      <c r="G816" s="329">
        <v>1.65</v>
      </c>
      <c r="H816" s="333">
        <v>117</v>
      </c>
      <c r="I816" s="336">
        <f t="shared" si="25"/>
        <v>0</v>
      </c>
      <c r="J816" s="336">
        <f t="shared" si="26"/>
        <v>0</v>
      </c>
    </row>
    <row r="817" ht="24" hidden="1" spans="1:10">
      <c r="A817" s="328">
        <f>SUBTOTAL(3,$B$7:B817)</f>
        <v>23</v>
      </c>
      <c r="B817" s="337" t="s">
        <v>2638</v>
      </c>
      <c r="C817" s="337" t="s">
        <v>1528</v>
      </c>
      <c r="D817" s="330" t="s">
        <v>3023</v>
      </c>
      <c r="E817" s="331">
        <f>'表三 甲'!E1545</f>
        <v>0</v>
      </c>
      <c r="F817" s="338" t="s">
        <v>3033</v>
      </c>
      <c r="G817" s="329">
        <v>1.65</v>
      </c>
      <c r="H817" s="333">
        <v>116</v>
      </c>
      <c r="I817" s="336">
        <f t="shared" si="25"/>
        <v>0</v>
      </c>
      <c r="J817" s="336">
        <f t="shared" si="26"/>
        <v>0</v>
      </c>
    </row>
    <row r="818" ht="24" hidden="1" spans="1:10">
      <c r="A818" s="328">
        <f>SUBTOTAL(3,$B$7:B818)</f>
        <v>23</v>
      </c>
      <c r="B818" s="337" t="s">
        <v>2638</v>
      </c>
      <c r="C818" s="337" t="s">
        <v>1528</v>
      </c>
      <c r="D818" s="330" t="s">
        <v>3023</v>
      </c>
      <c r="E818" s="331">
        <f>'表三 甲'!E1545</f>
        <v>0</v>
      </c>
      <c r="F818" s="338" t="s">
        <v>3027</v>
      </c>
      <c r="G818" s="329">
        <v>1.65</v>
      </c>
      <c r="H818" s="333">
        <v>455</v>
      </c>
      <c r="I818" s="336">
        <f t="shared" si="25"/>
        <v>0</v>
      </c>
      <c r="J818" s="336">
        <f t="shared" si="26"/>
        <v>0</v>
      </c>
    </row>
    <row r="819" ht="24" hidden="1" spans="1:10">
      <c r="A819" s="328">
        <f>SUBTOTAL(3,$B$7:B819)</f>
        <v>23</v>
      </c>
      <c r="B819" s="337" t="s">
        <v>2638</v>
      </c>
      <c r="C819" s="337" t="s">
        <v>1528</v>
      </c>
      <c r="D819" s="330" t="s">
        <v>3023</v>
      </c>
      <c r="E819" s="331">
        <f>'表三 甲'!E1545</f>
        <v>0</v>
      </c>
      <c r="F819" s="338" t="s">
        <v>3028</v>
      </c>
      <c r="G819" s="329">
        <v>1.65</v>
      </c>
      <c r="H819" s="333">
        <v>153</v>
      </c>
      <c r="I819" s="336">
        <f t="shared" si="25"/>
        <v>0</v>
      </c>
      <c r="J819" s="336">
        <f t="shared" si="26"/>
        <v>0</v>
      </c>
    </row>
    <row r="820" ht="24" hidden="1" spans="1:10">
      <c r="A820" s="328">
        <f>SUBTOTAL(3,$B$7:B820)</f>
        <v>23</v>
      </c>
      <c r="B820" s="337" t="s">
        <v>2639</v>
      </c>
      <c r="C820" s="337" t="s">
        <v>1530</v>
      </c>
      <c r="D820" s="330" t="s">
        <v>3023</v>
      </c>
      <c r="E820" s="331">
        <f>'表三 甲'!E1546</f>
        <v>0</v>
      </c>
      <c r="F820" s="338" t="s">
        <v>3027</v>
      </c>
      <c r="G820" s="329">
        <v>1.74</v>
      </c>
      <c r="H820" s="333">
        <v>455</v>
      </c>
      <c r="I820" s="336">
        <f t="shared" si="25"/>
        <v>0</v>
      </c>
      <c r="J820" s="336">
        <f t="shared" si="26"/>
        <v>0</v>
      </c>
    </row>
    <row r="821" ht="24" hidden="1" spans="1:10">
      <c r="A821" s="328">
        <f>SUBTOTAL(3,$B$7:B821)</f>
        <v>23</v>
      </c>
      <c r="B821" s="337" t="s">
        <v>2639</v>
      </c>
      <c r="C821" s="337" t="s">
        <v>1530</v>
      </c>
      <c r="D821" s="330" t="s">
        <v>3023</v>
      </c>
      <c r="E821" s="331">
        <f>'表三 甲'!E1546</f>
        <v>0</v>
      </c>
      <c r="F821" s="338" t="s">
        <v>3033</v>
      </c>
      <c r="G821" s="329">
        <v>1.74</v>
      </c>
      <c r="H821" s="333">
        <v>116</v>
      </c>
      <c r="I821" s="336">
        <f t="shared" si="25"/>
        <v>0</v>
      </c>
      <c r="J821" s="336">
        <f t="shared" si="26"/>
        <v>0</v>
      </c>
    </row>
    <row r="822" ht="24" hidden="1" spans="1:10">
      <c r="A822" s="328">
        <f>SUBTOTAL(3,$B$7:B822)</f>
        <v>23</v>
      </c>
      <c r="B822" s="337" t="s">
        <v>2639</v>
      </c>
      <c r="C822" s="337" t="s">
        <v>1530</v>
      </c>
      <c r="D822" s="330" t="s">
        <v>3023</v>
      </c>
      <c r="E822" s="331">
        <f>'表三 甲'!E1546</f>
        <v>0</v>
      </c>
      <c r="F822" s="338" t="s">
        <v>3032</v>
      </c>
      <c r="G822" s="329">
        <v>1.74</v>
      </c>
      <c r="H822" s="333">
        <v>117</v>
      </c>
      <c r="I822" s="336">
        <f t="shared" si="25"/>
        <v>0</v>
      </c>
      <c r="J822" s="336">
        <f t="shared" si="26"/>
        <v>0</v>
      </c>
    </row>
    <row r="823" ht="24" hidden="1" spans="1:10">
      <c r="A823" s="328">
        <f>SUBTOTAL(3,$B$7:B823)</f>
        <v>23</v>
      </c>
      <c r="B823" s="337" t="s">
        <v>2639</v>
      </c>
      <c r="C823" s="337" t="s">
        <v>1530</v>
      </c>
      <c r="D823" s="330" t="s">
        <v>3023</v>
      </c>
      <c r="E823" s="331">
        <f>'表三 甲'!E1546</f>
        <v>0</v>
      </c>
      <c r="F823" s="338" t="s">
        <v>3028</v>
      </c>
      <c r="G823" s="329">
        <v>1.74</v>
      </c>
      <c r="H823" s="333">
        <v>153</v>
      </c>
      <c r="I823" s="336">
        <f t="shared" si="25"/>
        <v>0</v>
      </c>
      <c r="J823" s="336">
        <f t="shared" si="26"/>
        <v>0</v>
      </c>
    </row>
    <row r="824" ht="24" hidden="1" spans="1:10">
      <c r="A824" s="328">
        <f>SUBTOTAL(3,$B$7:B824)</f>
        <v>23</v>
      </c>
      <c r="B824" s="337" t="s">
        <v>2640</v>
      </c>
      <c r="C824" s="337" t="s">
        <v>1532</v>
      </c>
      <c r="D824" s="330" t="s">
        <v>3023</v>
      </c>
      <c r="E824" s="331">
        <f>'表三 甲'!E1547</f>
        <v>0</v>
      </c>
      <c r="F824" s="338" t="s">
        <v>3028</v>
      </c>
      <c r="G824" s="329">
        <v>1.86</v>
      </c>
      <c r="H824" s="333">
        <v>153</v>
      </c>
      <c r="I824" s="336">
        <f t="shared" ref="I824:I887" si="27">E824*G824</f>
        <v>0</v>
      </c>
      <c r="J824" s="336">
        <f t="shared" ref="J824:J887" si="28">H824*I824</f>
        <v>0</v>
      </c>
    </row>
    <row r="825" ht="24" hidden="1" spans="1:10">
      <c r="A825" s="328">
        <f>SUBTOTAL(3,$B$7:B825)</f>
        <v>23</v>
      </c>
      <c r="B825" s="337" t="s">
        <v>2640</v>
      </c>
      <c r="C825" s="337" t="s">
        <v>1532</v>
      </c>
      <c r="D825" s="330" t="s">
        <v>3023</v>
      </c>
      <c r="E825" s="331">
        <f>'表三 甲'!E1547</f>
        <v>0</v>
      </c>
      <c r="F825" s="338" t="s">
        <v>3032</v>
      </c>
      <c r="G825" s="329">
        <v>1.86</v>
      </c>
      <c r="H825" s="333">
        <v>117</v>
      </c>
      <c r="I825" s="336">
        <f t="shared" si="27"/>
        <v>0</v>
      </c>
      <c r="J825" s="336">
        <f t="shared" si="28"/>
        <v>0</v>
      </c>
    </row>
    <row r="826" ht="24" hidden="1" spans="1:10">
      <c r="A826" s="328">
        <f>SUBTOTAL(3,$B$7:B826)</f>
        <v>23</v>
      </c>
      <c r="B826" s="337" t="s">
        <v>2640</v>
      </c>
      <c r="C826" s="337" t="s">
        <v>1532</v>
      </c>
      <c r="D826" s="330" t="s">
        <v>3023</v>
      </c>
      <c r="E826" s="331">
        <f>'表三 甲'!E1547</f>
        <v>0</v>
      </c>
      <c r="F826" s="338" t="s">
        <v>3033</v>
      </c>
      <c r="G826" s="329">
        <v>1.86</v>
      </c>
      <c r="H826" s="333">
        <v>116</v>
      </c>
      <c r="I826" s="336">
        <f t="shared" si="27"/>
        <v>0</v>
      </c>
      <c r="J826" s="336">
        <f t="shared" si="28"/>
        <v>0</v>
      </c>
    </row>
    <row r="827" ht="24" hidden="1" spans="1:10">
      <c r="A827" s="328">
        <f>SUBTOTAL(3,$B$7:B827)</f>
        <v>23</v>
      </c>
      <c r="B827" s="337" t="s">
        <v>2640</v>
      </c>
      <c r="C827" s="337" t="s">
        <v>1532</v>
      </c>
      <c r="D827" s="330" t="s">
        <v>3023</v>
      </c>
      <c r="E827" s="331">
        <f>'表三 甲'!E1547</f>
        <v>0</v>
      </c>
      <c r="F827" s="338" t="s">
        <v>3027</v>
      </c>
      <c r="G827" s="329">
        <v>1.86</v>
      </c>
      <c r="H827" s="333">
        <v>455</v>
      </c>
      <c r="I827" s="336">
        <f t="shared" si="27"/>
        <v>0</v>
      </c>
      <c r="J827" s="336">
        <f t="shared" si="28"/>
        <v>0</v>
      </c>
    </row>
    <row r="828" ht="24" hidden="1" spans="1:10">
      <c r="A828" s="328">
        <f>SUBTOTAL(3,$B$7:B828)</f>
        <v>23</v>
      </c>
      <c r="B828" s="337" t="s">
        <v>2641</v>
      </c>
      <c r="C828" s="337" t="s">
        <v>1534</v>
      </c>
      <c r="D828" s="330" t="s">
        <v>3023</v>
      </c>
      <c r="E828" s="331">
        <f>'表三 甲'!E1548</f>
        <v>0</v>
      </c>
      <c r="F828" s="338" t="s">
        <v>3027</v>
      </c>
      <c r="G828" s="329">
        <v>1.95</v>
      </c>
      <c r="H828" s="333">
        <v>455</v>
      </c>
      <c r="I828" s="336">
        <f t="shared" si="27"/>
        <v>0</v>
      </c>
      <c r="J828" s="336">
        <f t="shared" si="28"/>
        <v>0</v>
      </c>
    </row>
    <row r="829" ht="24" hidden="1" spans="1:10">
      <c r="A829" s="328">
        <f>SUBTOTAL(3,$B$7:B829)</f>
        <v>23</v>
      </c>
      <c r="B829" s="337" t="s">
        <v>2641</v>
      </c>
      <c r="C829" s="337" t="s">
        <v>1534</v>
      </c>
      <c r="D829" s="330" t="s">
        <v>3023</v>
      </c>
      <c r="E829" s="331">
        <f>'表三 甲'!E1548</f>
        <v>0</v>
      </c>
      <c r="F829" s="338" t="s">
        <v>3032</v>
      </c>
      <c r="G829" s="329">
        <v>1.95</v>
      </c>
      <c r="H829" s="333">
        <v>117</v>
      </c>
      <c r="I829" s="336">
        <f t="shared" si="27"/>
        <v>0</v>
      </c>
      <c r="J829" s="336">
        <f t="shared" si="28"/>
        <v>0</v>
      </c>
    </row>
    <row r="830" ht="24" hidden="1" spans="1:10">
      <c r="A830" s="328">
        <f>SUBTOTAL(3,$B$7:B830)</f>
        <v>23</v>
      </c>
      <c r="B830" s="337" t="s">
        <v>2641</v>
      </c>
      <c r="C830" s="337" t="s">
        <v>1534</v>
      </c>
      <c r="D830" s="330" t="s">
        <v>3023</v>
      </c>
      <c r="E830" s="331">
        <f>'表三 甲'!E1548</f>
        <v>0</v>
      </c>
      <c r="F830" s="338" t="s">
        <v>3028</v>
      </c>
      <c r="G830" s="329">
        <v>1.95</v>
      </c>
      <c r="H830" s="333">
        <v>153</v>
      </c>
      <c r="I830" s="336">
        <f t="shared" si="27"/>
        <v>0</v>
      </c>
      <c r="J830" s="336">
        <f t="shared" si="28"/>
        <v>0</v>
      </c>
    </row>
    <row r="831" ht="24" hidden="1" spans="1:10">
      <c r="A831" s="328">
        <f>SUBTOTAL(3,$B$7:B831)</f>
        <v>23</v>
      </c>
      <c r="B831" s="337" t="s">
        <v>2641</v>
      </c>
      <c r="C831" s="337" t="s">
        <v>1534</v>
      </c>
      <c r="D831" s="330" t="s">
        <v>3023</v>
      </c>
      <c r="E831" s="331">
        <f>'表三 甲'!E1548</f>
        <v>0</v>
      </c>
      <c r="F831" s="338" t="s">
        <v>3033</v>
      </c>
      <c r="G831" s="329">
        <v>1.95</v>
      </c>
      <c r="H831" s="333">
        <v>116</v>
      </c>
      <c r="I831" s="336">
        <f t="shared" si="27"/>
        <v>0</v>
      </c>
      <c r="J831" s="336">
        <f t="shared" si="28"/>
        <v>0</v>
      </c>
    </row>
    <row r="832" ht="24" hidden="1" spans="1:10">
      <c r="A832" s="328">
        <f>SUBTOTAL(3,$B$7:B832)</f>
        <v>23</v>
      </c>
      <c r="B832" s="337" t="s">
        <v>2642</v>
      </c>
      <c r="C832" s="337" t="s">
        <v>1536</v>
      </c>
      <c r="D832" s="330" t="s">
        <v>3023</v>
      </c>
      <c r="E832" s="331">
        <f>'表三 甲'!E1549</f>
        <v>0</v>
      </c>
      <c r="F832" s="338" t="s">
        <v>3028</v>
      </c>
      <c r="G832" s="329">
        <v>2.04</v>
      </c>
      <c r="H832" s="333">
        <v>153</v>
      </c>
      <c r="I832" s="336">
        <f t="shared" si="27"/>
        <v>0</v>
      </c>
      <c r="J832" s="336">
        <f t="shared" si="28"/>
        <v>0</v>
      </c>
    </row>
    <row r="833" ht="24" hidden="1" spans="1:10">
      <c r="A833" s="328">
        <f>SUBTOTAL(3,$B$7:B833)</f>
        <v>23</v>
      </c>
      <c r="B833" s="337" t="s">
        <v>2642</v>
      </c>
      <c r="C833" s="337" t="s">
        <v>1536</v>
      </c>
      <c r="D833" s="330" t="s">
        <v>3023</v>
      </c>
      <c r="E833" s="331">
        <f>'表三 甲'!E1549</f>
        <v>0</v>
      </c>
      <c r="F833" s="338" t="s">
        <v>3033</v>
      </c>
      <c r="G833" s="329">
        <v>2.04</v>
      </c>
      <c r="H833" s="333">
        <v>116</v>
      </c>
      <c r="I833" s="336">
        <f t="shared" si="27"/>
        <v>0</v>
      </c>
      <c r="J833" s="336">
        <f t="shared" si="28"/>
        <v>0</v>
      </c>
    </row>
    <row r="834" ht="24" hidden="1" spans="1:10">
      <c r="A834" s="328">
        <f>SUBTOTAL(3,$B$7:B834)</f>
        <v>23</v>
      </c>
      <c r="B834" s="337" t="s">
        <v>2642</v>
      </c>
      <c r="C834" s="337" t="s">
        <v>1536</v>
      </c>
      <c r="D834" s="330" t="s">
        <v>3023</v>
      </c>
      <c r="E834" s="331">
        <f>'表三 甲'!E1549</f>
        <v>0</v>
      </c>
      <c r="F834" s="338" t="s">
        <v>3032</v>
      </c>
      <c r="G834" s="329">
        <v>2.04</v>
      </c>
      <c r="H834" s="333">
        <v>117</v>
      </c>
      <c r="I834" s="336">
        <f t="shared" si="27"/>
        <v>0</v>
      </c>
      <c r="J834" s="336">
        <f t="shared" si="28"/>
        <v>0</v>
      </c>
    </row>
    <row r="835" ht="24" hidden="1" spans="1:10">
      <c r="A835" s="328">
        <f>SUBTOTAL(3,$B$7:B835)</f>
        <v>23</v>
      </c>
      <c r="B835" s="337" t="s">
        <v>2642</v>
      </c>
      <c r="C835" s="337" t="s">
        <v>1536</v>
      </c>
      <c r="D835" s="330" t="s">
        <v>3023</v>
      </c>
      <c r="E835" s="331">
        <f>'表三 甲'!E1549</f>
        <v>0</v>
      </c>
      <c r="F835" s="338" t="s">
        <v>3027</v>
      </c>
      <c r="G835" s="329">
        <v>2.04</v>
      </c>
      <c r="H835" s="333">
        <v>455</v>
      </c>
      <c r="I835" s="336">
        <f t="shared" si="27"/>
        <v>0</v>
      </c>
      <c r="J835" s="336">
        <f t="shared" si="28"/>
        <v>0</v>
      </c>
    </row>
    <row r="836" ht="24" hidden="1" spans="1:10">
      <c r="A836" s="328">
        <f>SUBTOTAL(3,$B$7:B836)</f>
        <v>23</v>
      </c>
      <c r="B836" s="337" t="s">
        <v>2643</v>
      </c>
      <c r="C836" s="337" t="s">
        <v>1538</v>
      </c>
      <c r="D836" s="330" t="s">
        <v>3023</v>
      </c>
      <c r="E836" s="331">
        <f>'表三 甲'!E1550</f>
        <v>0</v>
      </c>
      <c r="F836" s="338" t="s">
        <v>3032</v>
      </c>
      <c r="G836" s="329">
        <v>2.1</v>
      </c>
      <c r="H836" s="333">
        <v>117</v>
      </c>
      <c r="I836" s="336">
        <f t="shared" si="27"/>
        <v>0</v>
      </c>
      <c r="J836" s="336">
        <f t="shared" si="28"/>
        <v>0</v>
      </c>
    </row>
    <row r="837" ht="24" hidden="1" spans="1:10">
      <c r="A837" s="328">
        <f>SUBTOTAL(3,$B$7:B837)</f>
        <v>23</v>
      </c>
      <c r="B837" s="337" t="s">
        <v>2643</v>
      </c>
      <c r="C837" s="337" t="s">
        <v>1538</v>
      </c>
      <c r="D837" s="330" t="s">
        <v>3023</v>
      </c>
      <c r="E837" s="331">
        <f>'表三 甲'!E1550</f>
        <v>0</v>
      </c>
      <c r="F837" s="338" t="s">
        <v>3033</v>
      </c>
      <c r="G837" s="329">
        <v>2.1</v>
      </c>
      <c r="H837" s="333">
        <v>116</v>
      </c>
      <c r="I837" s="336">
        <f t="shared" si="27"/>
        <v>0</v>
      </c>
      <c r="J837" s="336">
        <f t="shared" si="28"/>
        <v>0</v>
      </c>
    </row>
    <row r="838" ht="24" hidden="1" spans="1:10">
      <c r="A838" s="328">
        <f>SUBTOTAL(3,$B$7:B838)</f>
        <v>23</v>
      </c>
      <c r="B838" s="337" t="s">
        <v>2643</v>
      </c>
      <c r="C838" s="337" t="s">
        <v>1538</v>
      </c>
      <c r="D838" s="330" t="s">
        <v>3023</v>
      </c>
      <c r="E838" s="331">
        <f>'表三 甲'!E1550</f>
        <v>0</v>
      </c>
      <c r="F838" s="338" t="s">
        <v>3027</v>
      </c>
      <c r="G838" s="329">
        <v>2.1</v>
      </c>
      <c r="H838" s="333">
        <v>455</v>
      </c>
      <c r="I838" s="336">
        <f t="shared" si="27"/>
        <v>0</v>
      </c>
      <c r="J838" s="336">
        <f t="shared" si="28"/>
        <v>0</v>
      </c>
    </row>
    <row r="839" ht="24" hidden="1" spans="1:10">
      <c r="A839" s="328">
        <f>SUBTOTAL(3,$B$7:B839)</f>
        <v>23</v>
      </c>
      <c r="B839" s="337" t="s">
        <v>2643</v>
      </c>
      <c r="C839" s="337" t="s">
        <v>1538</v>
      </c>
      <c r="D839" s="330" t="s">
        <v>3023</v>
      </c>
      <c r="E839" s="331">
        <f>'表三 甲'!E1550</f>
        <v>0</v>
      </c>
      <c r="F839" s="338" t="s">
        <v>3028</v>
      </c>
      <c r="G839" s="329">
        <v>2.1</v>
      </c>
      <c r="H839" s="333">
        <v>153</v>
      </c>
      <c r="I839" s="336">
        <f t="shared" si="27"/>
        <v>0</v>
      </c>
      <c r="J839" s="336">
        <f t="shared" si="28"/>
        <v>0</v>
      </c>
    </row>
    <row r="840" ht="24" hidden="1" spans="1:10">
      <c r="A840" s="328">
        <f>SUBTOTAL(3,$B$7:B840)</f>
        <v>23</v>
      </c>
      <c r="B840" s="337" t="s">
        <v>2644</v>
      </c>
      <c r="C840" s="337" t="s">
        <v>1540</v>
      </c>
      <c r="D840" s="330" t="s">
        <v>3023</v>
      </c>
      <c r="E840" s="331">
        <f>'表三 甲'!E1551</f>
        <v>0</v>
      </c>
      <c r="F840" s="338" t="s">
        <v>3033</v>
      </c>
      <c r="G840" s="329">
        <v>2.16</v>
      </c>
      <c r="H840" s="333">
        <v>116</v>
      </c>
      <c r="I840" s="336">
        <f t="shared" si="27"/>
        <v>0</v>
      </c>
      <c r="J840" s="336">
        <f t="shared" si="28"/>
        <v>0</v>
      </c>
    </row>
    <row r="841" ht="24" hidden="1" spans="1:10">
      <c r="A841" s="328">
        <f>SUBTOTAL(3,$B$7:B841)</f>
        <v>23</v>
      </c>
      <c r="B841" s="337" t="s">
        <v>2644</v>
      </c>
      <c r="C841" s="337" t="s">
        <v>1540</v>
      </c>
      <c r="D841" s="330" t="s">
        <v>3023</v>
      </c>
      <c r="E841" s="331">
        <f>'表三 甲'!E1551</f>
        <v>0</v>
      </c>
      <c r="F841" s="338" t="s">
        <v>3032</v>
      </c>
      <c r="G841" s="329">
        <v>2.16</v>
      </c>
      <c r="H841" s="333">
        <v>117</v>
      </c>
      <c r="I841" s="336">
        <f t="shared" si="27"/>
        <v>0</v>
      </c>
      <c r="J841" s="336">
        <f t="shared" si="28"/>
        <v>0</v>
      </c>
    </row>
    <row r="842" ht="24" hidden="1" spans="1:10">
      <c r="A842" s="328">
        <f>SUBTOTAL(3,$B$7:B842)</f>
        <v>23</v>
      </c>
      <c r="B842" s="337" t="s">
        <v>2644</v>
      </c>
      <c r="C842" s="337" t="s">
        <v>1540</v>
      </c>
      <c r="D842" s="330" t="s">
        <v>3023</v>
      </c>
      <c r="E842" s="331">
        <f>'表三 甲'!E1551</f>
        <v>0</v>
      </c>
      <c r="F842" s="338" t="s">
        <v>3028</v>
      </c>
      <c r="G842" s="329">
        <v>2.16</v>
      </c>
      <c r="H842" s="333">
        <v>153</v>
      </c>
      <c r="I842" s="336">
        <f t="shared" si="27"/>
        <v>0</v>
      </c>
      <c r="J842" s="336">
        <f t="shared" si="28"/>
        <v>0</v>
      </c>
    </row>
    <row r="843" ht="24" hidden="1" spans="1:10">
      <c r="A843" s="328">
        <f>SUBTOTAL(3,$B$7:B843)</f>
        <v>23</v>
      </c>
      <c r="B843" s="337" t="s">
        <v>2644</v>
      </c>
      <c r="C843" s="337" t="s">
        <v>1540</v>
      </c>
      <c r="D843" s="330" t="s">
        <v>3023</v>
      </c>
      <c r="E843" s="331">
        <f>'表三 甲'!E1551</f>
        <v>0</v>
      </c>
      <c r="F843" s="338" t="s">
        <v>3027</v>
      </c>
      <c r="G843" s="329">
        <v>2.16</v>
      </c>
      <c r="H843" s="333">
        <v>455</v>
      </c>
      <c r="I843" s="336">
        <f t="shared" si="27"/>
        <v>0</v>
      </c>
      <c r="J843" s="336">
        <f t="shared" si="28"/>
        <v>0</v>
      </c>
    </row>
    <row r="844" ht="24" hidden="1" spans="1:10">
      <c r="A844" s="328">
        <f>SUBTOTAL(3,$B$7:B844)</f>
        <v>23</v>
      </c>
      <c r="B844" s="337" t="s">
        <v>2645</v>
      </c>
      <c r="C844" s="337" t="s">
        <v>1542</v>
      </c>
      <c r="D844" s="330" t="s">
        <v>3023</v>
      </c>
      <c r="E844" s="331">
        <f>'表三 甲'!E1552</f>
        <v>0</v>
      </c>
      <c r="F844" s="338" t="s">
        <v>3032</v>
      </c>
      <c r="G844" s="329">
        <v>2.19</v>
      </c>
      <c r="H844" s="333">
        <v>117</v>
      </c>
      <c r="I844" s="336">
        <f t="shared" si="27"/>
        <v>0</v>
      </c>
      <c r="J844" s="336">
        <f t="shared" si="28"/>
        <v>0</v>
      </c>
    </row>
    <row r="845" ht="24" hidden="1" spans="1:10">
      <c r="A845" s="328">
        <f>SUBTOTAL(3,$B$7:B845)</f>
        <v>23</v>
      </c>
      <c r="B845" s="337" t="s">
        <v>2645</v>
      </c>
      <c r="C845" s="337" t="s">
        <v>1542</v>
      </c>
      <c r="D845" s="330" t="s">
        <v>3023</v>
      </c>
      <c r="E845" s="331">
        <f>'表三 甲'!E1552</f>
        <v>0</v>
      </c>
      <c r="F845" s="338" t="s">
        <v>3033</v>
      </c>
      <c r="G845" s="329">
        <v>2.19</v>
      </c>
      <c r="H845" s="333">
        <v>116</v>
      </c>
      <c r="I845" s="336">
        <f t="shared" si="27"/>
        <v>0</v>
      </c>
      <c r="J845" s="336">
        <f t="shared" si="28"/>
        <v>0</v>
      </c>
    </row>
    <row r="846" ht="24" hidden="1" spans="1:10">
      <c r="A846" s="328">
        <f>SUBTOTAL(3,$B$7:B846)</f>
        <v>23</v>
      </c>
      <c r="B846" s="337" t="s">
        <v>2645</v>
      </c>
      <c r="C846" s="337" t="s">
        <v>1542</v>
      </c>
      <c r="D846" s="330" t="s">
        <v>3023</v>
      </c>
      <c r="E846" s="331">
        <f>'表三 甲'!E1552</f>
        <v>0</v>
      </c>
      <c r="F846" s="338" t="s">
        <v>3028</v>
      </c>
      <c r="G846" s="329">
        <v>2.19</v>
      </c>
      <c r="H846" s="333">
        <v>153</v>
      </c>
      <c r="I846" s="336">
        <f t="shared" si="27"/>
        <v>0</v>
      </c>
      <c r="J846" s="336">
        <f t="shared" si="28"/>
        <v>0</v>
      </c>
    </row>
    <row r="847" ht="24" hidden="1" spans="1:10">
      <c r="A847" s="328">
        <f>SUBTOTAL(3,$B$7:B847)</f>
        <v>23</v>
      </c>
      <c r="B847" s="337" t="s">
        <v>2645</v>
      </c>
      <c r="C847" s="337" t="s">
        <v>1542</v>
      </c>
      <c r="D847" s="330" t="s">
        <v>3023</v>
      </c>
      <c r="E847" s="331">
        <f>'表三 甲'!E1552</f>
        <v>0</v>
      </c>
      <c r="F847" s="338" t="s">
        <v>3027</v>
      </c>
      <c r="G847" s="329">
        <v>2.19</v>
      </c>
      <c r="H847" s="333">
        <v>455</v>
      </c>
      <c r="I847" s="336">
        <f t="shared" si="27"/>
        <v>0</v>
      </c>
      <c r="J847" s="336">
        <f t="shared" si="28"/>
        <v>0</v>
      </c>
    </row>
    <row r="848" ht="24" hidden="1" spans="1:10">
      <c r="A848" s="328">
        <f>SUBTOTAL(3,$B$7:B848)</f>
        <v>23</v>
      </c>
      <c r="B848" s="337" t="s">
        <v>2646</v>
      </c>
      <c r="C848" s="337" t="s">
        <v>1544</v>
      </c>
      <c r="D848" s="330" t="s">
        <v>3023</v>
      </c>
      <c r="E848" s="331">
        <f>'表三 甲'!E1553</f>
        <v>0</v>
      </c>
      <c r="F848" s="338" t="s">
        <v>3033</v>
      </c>
      <c r="G848" s="329">
        <v>2.22</v>
      </c>
      <c r="H848" s="333">
        <v>116</v>
      </c>
      <c r="I848" s="336">
        <f t="shared" si="27"/>
        <v>0</v>
      </c>
      <c r="J848" s="336">
        <f t="shared" si="28"/>
        <v>0</v>
      </c>
    </row>
    <row r="849" ht="24" hidden="1" spans="1:10">
      <c r="A849" s="328">
        <f>SUBTOTAL(3,$B$7:B849)</f>
        <v>23</v>
      </c>
      <c r="B849" s="337" t="s">
        <v>2646</v>
      </c>
      <c r="C849" s="337" t="s">
        <v>1544</v>
      </c>
      <c r="D849" s="330" t="s">
        <v>3023</v>
      </c>
      <c r="E849" s="331">
        <f>'表三 甲'!E1553</f>
        <v>0</v>
      </c>
      <c r="F849" s="338" t="s">
        <v>3032</v>
      </c>
      <c r="G849" s="329">
        <v>2.22</v>
      </c>
      <c r="H849" s="333">
        <v>117</v>
      </c>
      <c r="I849" s="336">
        <f t="shared" si="27"/>
        <v>0</v>
      </c>
      <c r="J849" s="336">
        <f t="shared" si="28"/>
        <v>0</v>
      </c>
    </row>
    <row r="850" ht="24" hidden="1" spans="1:10">
      <c r="A850" s="328">
        <f>SUBTOTAL(3,$B$7:B850)</f>
        <v>23</v>
      </c>
      <c r="B850" s="337" t="s">
        <v>2646</v>
      </c>
      <c r="C850" s="337" t="s">
        <v>1544</v>
      </c>
      <c r="D850" s="330" t="s">
        <v>3023</v>
      </c>
      <c r="E850" s="331">
        <f>'表三 甲'!E1553</f>
        <v>0</v>
      </c>
      <c r="F850" s="338" t="s">
        <v>3027</v>
      </c>
      <c r="G850" s="329">
        <v>2.22</v>
      </c>
      <c r="H850" s="333">
        <v>455</v>
      </c>
      <c r="I850" s="336">
        <f t="shared" si="27"/>
        <v>0</v>
      </c>
      <c r="J850" s="336">
        <f t="shared" si="28"/>
        <v>0</v>
      </c>
    </row>
    <row r="851" ht="24" hidden="1" spans="1:10">
      <c r="A851" s="328">
        <f>SUBTOTAL(3,$B$7:B851)</f>
        <v>23</v>
      </c>
      <c r="B851" s="337" t="s">
        <v>2646</v>
      </c>
      <c r="C851" s="337" t="s">
        <v>1544</v>
      </c>
      <c r="D851" s="330" t="s">
        <v>3023</v>
      </c>
      <c r="E851" s="331">
        <f>'表三 甲'!E1553</f>
        <v>0</v>
      </c>
      <c r="F851" s="338" t="s">
        <v>3028</v>
      </c>
      <c r="G851" s="329">
        <v>2.22</v>
      </c>
      <c r="H851" s="333">
        <v>153</v>
      </c>
      <c r="I851" s="336">
        <f t="shared" si="27"/>
        <v>0</v>
      </c>
      <c r="J851" s="336">
        <f t="shared" si="28"/>
        <v>0</v>
      </c>
    </row>
    <row r="852" ht="24" hidden="1" spans="1:10">
      <c r="A852" s="328">
        <f>SUBTOTAL(3,$B$7:B852)</f>
        <v>23</v>
      </c>
      <c r="B852" s="337" t="s">
        <v>2647</v>
      </c>
      <c r="C852" s="337" t="s">
        <v>1546</v>
      </c>
      <c r="D852" s="330" t="s">
        <v>3023</v>
      </c>
      <c r="E852" s="331">
        <f>'表三 甲'!E1554</f>
        <v>0</v>
      </c>
      <c r="F852" s="338" t="s">
        <v>3028</v>
      </c>
      <c r="G852" s="329">
        <v>2.28</v>
      </c>
      <c r="H852" s="333">
        <v>153</v>
      </c>
      <c r="I852" s="336">
        <f t="shared" si="27"/>
        <v>0</v>
      </c>
      <c r="J852" s="336">
        <f t="shared" si="28"/>
        <v>0</v>
      </c>
    </row>
    <row r="853" ht="24" hidden="1" spans="1:10">
      <c r="A853" s="328">
        <f>SUBTOTAL(3,$B$7:B853)</f>
        <v>23</v>
      </c>
      <c r="B853" s="337" t="s">
        <v>2647</v>
      </c>
      <c r="C853" s="337" t="s">
        <v>1546</v>
      </c>
      <c r="D853" s="330" t="s">
        <v>3023</v>
      </c>
      <c r="E853" s="331">
        <f>'表三 甲'!E1554</f>
        <v>0</v>
      </c>
      <c r="F853" s="338" t="s">
        <v>3027</v>
      </c>
      <c r="G853" s="329">
        <v>2.28</v>
      </c>
      <c r="H853" s="333">
        <v>455</v>
      </c>
      <c r="I853" s="336">
        <f t="shared" si="27"/>
        <v>0</v>
      </c>
      <c r="J853" s="336">
        <f t="shared" si="28"/>
        <v>0</v>
      </c>
    </row>
    <row r="854" ht="24" hidden="1" spans="1:10">
      <c r="A854" s="328">
        <f>SUBTOTAL(3,$B$7:B854)</f>
        <v>23</v>
      </c>
      <c r="B854" s="337" t="s">
        <v>2647</v>
      </c>
      <c r="C854" s="337" t="s">
        <v>1546</v>
      </c>
      <c r="D854" s="330" t="s">
        <v>3023</v>
      </c>
      <c r="E854" s="331">
        <f>'表三 甲'!E1554</f>
        <v>0</v>
      </c>
      <c r="F854" s="338" t="s">
        <v>3033</v>
      </c>
      <c r="G854" s="329">
        <v>2.28</v>
      </c>
      <c r="H854" s="333">
        <v>116</v>
      </c>
      <c r="I854" s="336">
        <f t="shared" si="27"/>
        <v>0</v>
      </c>
      <c r="J854" s="336">
        <f t="shared" si="28"/>
        <v>0</v>
      </c>
    </row>
    <row r="855" ht="24" hidden="1" spans="1:10">
      <c r="A855" s="328">
        <f>SUBTOTAL(3,$B$7:B855)</f>
        <v>23</v>
      </c>
      <c r="B855" s="337" t="s">
        <v>2647</v>
      </c>
      <c r="C855" s="337" t="s">
        <v>1546</v>
      </c>
      <c r="D855" s="330" t="s">
        <v>3023</v>
      </c>
      <c r="E855" s="331">
        <f>'表三 甲'!E1554</f>
        <v>0</v>
      </c>
      <c r="F855" s="338" t="s">
        <v>3032</v>
      </c>
      <c r="G855" s="329">
        <v>2.28</v>
      </c>
      <c r="H855" s="333">
        <v>117</v>
      </c>
      <c r="I855" s="336">
        <f t="shared" si="27"/>
        <v>0</v>
      </c>
      <c r="J855" s="336">
        <f t="shared" si="28"/>
        <v>0</v>
      </c>
    </row>
    <row r="856" ht="24" hidden="1" spans="1:10">
      <c r="A856" s="328">
        <f>SUBTOTAL(3,$B$7:B856)</f>
        <v>23</v>
      </c>
      <c r="B856" s="337" t="s">
        <v>2648</v>
      </c>
      <c r="C856" s="337" t="s">
        <v>1548</v>
      </c>
      <c r="D856" s="330" t="s">
        <v>3023</v>
      </c>
      <c r="E856" s="331">
        <f>'表三 甲'!E1555</f>
        <v>0</v>
      </c>
      <c r="F856" s="338" t="s">
        <v>3033</v>
      </c>
      <c r="G856" s="329">
        <v>2.32</v>
      </c>
      <c r="H856" s="333">
        <v>116</v>
      </c>
      <c r="I856" s="336">
        <f t="shared" si="27"/>
        <v>0</v>
      </c>
      <c r="J856" s="336">
        <f t="shared" si="28"/>
        <v>0</v>
      </c>
    </row>
    <row r="857" ht="24" hidden="1" spans="1:10">
      <c r="A857" s="328">
        <f>SUBTOTAL(3,$B$7:B857)</f>
        <v>23</v>
      </c>
      <c r="B857" s="337" t="s">
        <v>2648</v>
      </c>
      <c r="C857" s="337" t="s">
        <v>1548</v>
      </c>
      <c r="D857" s="330" t="s">
        <v>3023</v>
      </c>
      <c r="E857" s="331">
        <f>'表三 甲'!E1555</f>
        <v>0</v>
      </c>
      <c r="F857" s="338" t="s">
        <v>3027</v>
      </c>
      <c r="G857" s="329">
        <v>2.32</v>
      </c>
      <c r="H857" s="333">
        <v>455</v>
      </c>
      <c r="I857" s="336">
        <f t="shared" si="27"/>
        <v>0</v>
      </c>
      <c r="J857" s="336">
        <f t="shared" si="28"/>
        <v>0</v>
      </c>
    </row>
    <row r="858" ht="24" hidden="1" spans="1:10">
      <c r="A858" s="328">
        <f>SUBTOTAL(3,$B$7:B858)</f>
        <v>23</v>
      </c>
      <c r="B858" s="337" t="s">
        <v>2648</v>
      </c>
      <c r="C858" s="337" t="s">
        <v>1548</v>
      </c>
      <c r="D858" s="330" t="s">
        <v>3023</v>
      </c>
      <c r="E858" s="331">
        <f>'表三 甲'!E1555</f>
        <v>0</v>
      </c>
      <c r="F858" s="338" t="s">
        <v>3032</v>
      </c>
      <c r="G858" s="329">
        <v>2.32</v>
      </c>
      <c r="H858" s="333">
        <v>117</v>
      </c>
      <c r="I858" s="336">
        <f t="shared" si="27"/>
        <v>0</v>
      </c>
      <c r="J858" s="336">
        <f t="shared" si="28"/>
        <v>0</v>
      </c>
    </row>
    <row r="859" ht="24" hidden="1" spans="1:10">
      <c r="A859" s="328">
        <f>SUBTOTAL(3,$B$7:B859)</f>
        <v>23</v>
      </c>
      <c r="B859" s="337" t="s">
        <v>2648</v>
      </c>
      <c r="C859" s="337" t="s">
        <v>1548</v>
      </c>
      <c r="D859" s="330" t="s">
        <v>3023</v>
      </c>
      <c r="E859" s="331">
        <f>'表三 甲'!E1555</f>
        <v>0</v>
      </c>
      <c r="F859" s="338" t="s">
        <v>3028</v>
      </c>
      <c r="G859" s="329">
        <v>2.32</v>
      </c>
      <c r="H859" s="333">
        <v>153</v>
      </c>
      <c r="I859" s="336">
        <f t="shared" si="27"/>
        <v>0</v>
      </c>
      <c r="J859" s="336">
        <f t="shared" si="28"/>
        <v>0</v>
      </c>
    </row>
    <row r="860" ht="24" hidden="1" spans="1:10">
      <c r="A860" s="328">
        <f>SUBTOTAL(3,$B$7:B860)</f>
        <v>23</v>
      </c>
      <c r="B860" s="337" t="s">
        <v>2649</v>
      </c>
      <c r="C860" s="337" t="s">
        <v>1550</v>
      </c>
      <c r="D860" s="330" t="s">
        <v>3023</v>
      </c>
      <c r="E860" s="331">
        <f>'表三 甲'!E1556</f>
        <v>0</v>
      </c>
      <c r="F860" s="338" t="s">
        <v>3032</v>
      </c>
      <c r="G860" s="329">
        <v>2.34</v>
      </c>
      <c r="H860" s="333">
        <v>117</v>
      </c>
      <c r="I860" s="336">
        <f t="shared" si="27"/>
        <v>0</v>
      </c>
      <c r="J860" s="336">
        <f t="shared" si="28"/>
        <v>0</v>
      </c>
    </row>
    <row r="861" ht="24" hidden="1" spans="1:10">
      <c r="A861" s="328">
        <f>SUBTOTAL(3,$B$7:B861)</f>
        <v>23</v>
      </c>
      <c r="B861" s="337" t="s">
        <v>2649</v>
      </c>
      <c r="C861" s="337" t="s">
        <v>1550</v>
      </c>
      <c r="D861" s="330" t="s">
        <v>3023</v>
      </c>
      <c r="E861" s="331">
        <f>'表三 甲'!E1556</f>
        <v>0</v>
      </c>
      <c r="F861" s="338" t="s">
        <v>3028</v>
      </c>
      <c r="G861" s="329">
        <v>2.34</v>
      </c>
      <c r="H861" s="333">
        <v>153</v>
      </c>
      <c r="I861" s="336">
        <f t="shared" si="27"/>
        <v>0</v>
      </c>
      <c r="J861" s="336">
        <f t="shared" si="28"/>
        <v>0</v>
      </c>
    </row>
    <row r="862" ht="24" hidden="1" spans="1:10">
      <c r="A862" s="328">
        <f>SUBTOTAL(3,$B$7:B862)</f>
        <v>23</v>
      </c>
      <c r="B862" s="337" t="s">
        <v>2649</v>
      </c>
      <c r="C862" s="337" t="s">
        <v>1550</v>
      </c>
      <c r="D862" s="330" t="s">
        <v>3023</v>
      </c>
      <c r="E862" s="331">
        <f>'表三 甲'!E1556</f>
        <v>0</v>
      </c>
      <c r="F862" s="338" t="s">
        <v>3027</v>
      </c>
      <c r="G862" s="329">
        <v>2.34</v>
      </c>
      <c r="H862" s="333">
        <v>455</v>
      </c>
      <c r="I862" s="336">
        <f t="shared" si="27"/>
        <v>0</v>
      </c>
      <c r="J862" s="336">
        <f t="shared" si="28"/>
        <v>0</v>
      </c>
    </row>
    <row r="863" ht="24" hidden="1" spans="1:10">
      <c r="A863" s="328">
        <f>SUBTOTAL(3,$B$7:B863)</f>
        <v>23</v>
      </c>
      <c r="B863" s="337" t="s">
        <v>2649</v>
      </c>
      <c r="C863" s="337" t="s">
        <v>1550</v>
      </c>
      <c r="D863" s="330" t="s">
        <v>3023</v>
      </c>
      <c r="E863" s="331">
        <f>'表三 甲'!E1556</f>
        <v>0</v>
      </c>
      <c r="F863" s="338" t="s">
        <v>3033</v>
      </c>
      <c r="G863" s="329">
        <v>2.34</v>
      </c>
      <c r="H863" s="333">
        <v>116</v>
      </c>
      <c r="I863" s="336">
        <f t="shared" si="27"/>
        <v>0</v>
      </c>
      <c r="J863" s="336">
        <f t="shared" si="28"/>
        <v>0</v>
      </c>
    </row>
    <row r="864" ht="24" hidden="1" spans="1:10">
      <c r="A864" s="328">
        <f>SUBTOTAL(3,$B$7:B864)</f>
        <v>23</v>
      </c>
      <c r="B864" s="337" t="s">
        <v>2650</v>
      </c>
      <c r="C864" s="337" t="s">
        <v>1552</v>
      </c>
      <c r="D864" s="330" t="s">
        <v>3023</v>
      </c>
      <c r="E864" s="331">
        <f>'表三 甲'!E1557</f>
        <v>0</v>
      </c>
      <c r="F864" s="338" t="s">
        <v>3033</v>
      </c>
      <c r="G864" s="329">
        <v>2.37</v>
      </c>
      <c r="H864" s="333">
        <v>116</v>
      </c>
      <c r="I864" s="336">
        <f t="shared" si="27"/>
        <v>0</v>
      </c>
      <c r="J864" s="336">
        <f t="shared" si="28"/>
        <v>0</v>
      </c>
    </row>
    <row r="865" ht="24" hidden="1" spans="1:10">
      <c r="A865" s="328">
        <f>SUBTOTAL(3,$B$7:B865)</f>
        <v>23</v>
      </c>
      <c r="B865" s="337" t="s">
        <v>2650</v>
      </c>
      <c r="C865" s="337" t="s">
        <v>1552</v>
      </c>
      <c r="D865" s="330" t="s">
        <v>3023</v>
      </c>
      <c r="E865" s="331">
        <f>'表三 甲'!E1557</f>
        <v>0</v>
      </c>
      <c r="F865" s="338" t="s">
        <v>3028</v>
      </c>
      <c r="G865" s="329">
        <v>2.37</v>
      </c>
      <c r="H865" s="333">
        <v>153</v>
      </c>
      <c r="I865" s="336">
        <f t="shared" si="27"/>
        <v>0</v>
      </c>
      <c r="J865" s="336">
        <f t="shared" si="28"/>
        <v>0</v>
      </c>
    </row>
    <row r="866" ht="24" hidden="1" spans="1:10">
      <c r="A866" s="328">
        <f>SUBTOTAL(3,$B$7:B866)</f>
        <v>23</v>
      </c>
      <c r="B866" s="337" t="s">
        <v>2650</v>
      </c>
      <c r="C866" s="337" t="s">
        <v>1552</v>
      </c>
      <c r="D866" s="330" t="s">
        <v>3023</v>
      </c>
      <c r="E866" s="331">
        <f>'表三 甲'!E1557</f>
        <v>0</v>
      </c>
      <c r="F866" s="338" t="s">
        <v>3032</v>
      </c>
      <c r="G866" s="329">
        <v>2.37</v>
      </c>
      <c r="H866" s="333">
        <v>117</v>
      </c>
      <c r="I866" s="336">
        <f t="shared" si="27"/>
        <v>0</v>
      </c>
      <c r="J866" s="336">
        <f t="shared" si="28"/>
        <v>0</v>
      </c>
    </row>
    <row r="867" ht="24" hidden="1" spans="1:10">
      <c r="A867" s="328">
        <f>SUBTOTAL(3,$B$7:B867)</f>
        <v>23</v>
      </c>
      <c r="B867" s="337" t="s">
        <v>2650</v>
      </c>
      <c r="C867" s="337" t="s">
        <v>1552</v>
      </c>
      <c r="D867" s="330" t="s">
        <v>3023</v>
      </c>
      <c r="E867" s="331">
        <f>'表三 甲'!E1557</f>
        <v>0</v>
      </c>
      <c r="F867" s="338" t="s">
        <v>3027</v>
      </c>
      <c r="G867" s="329">
        <v>2.37</v>
      </c>
      <c r="H867" s="333">
        <v>455</v>
      </c>
      <c r="I867" s="336">
        <f t="shared" si="27"/>
        <v>0</v>
      </c>
      <c r="J867" s="336">
        <f t="shared" si="28"/>
        <v>0</v>
      </c>
    </row>
    <row r="868" ht="24" hidden="1" spans="1:10">
      <c r="A868" s="328">
        <f>SUBTOTAL(3,$B$7:B868)</f>
        <v>23</v>
      </c>
      <c r="B868" s="337" t="s">
        <v>2651</v>
      </c>
      <c r="C868" s="337" t="s">
        <v>1554</v>
      </c>
      <c r="D868" s="330" t="s">
        <v>3023</v>
      </c>
      <c r="E868" s="331">
        <f>'表三 甲'!E1558</f>
        <v>0</v>
      </c>
      <c r="F868" s="338" t="s">
        <v>3028</v>
      </c>
      <c r="G868" s="329">
        <v>2.4</v>
      </c>
      <c r="H868" s="333">
        <v>153</v>
      </c>
      <c r="I868" s="336">
        <f t="shared" si="27"/>
        <v>0</v>
      </c>
      <c r="J868" s="336">
        <f t="shared" si="28"/>
        <v>0</v>
      </c>
    </row>
    <row r="869" ht="24" hidden="1" spans="1:10">
      <c r="A869" s="328">
        <f>SUBTOTAL(3,$B$7:B869)</f>
        <v>23</v>
      </c>
      <c r="B869" s="337" t="s">
        <v>2651</v>
      </c>
      <c r="C869" s="337" t="s">
        <v>1554</v>
      </c>
      <c r="D869" s="330" t="s">
        <v>3023</v>
      </c>
      <c r="E869" s="331">
        <f>'表三 甲'!E1558</f>
        <v>0</v>
      </c>
      <c r="F869" s="338" t="s">
        <v>3033</v>
      </c>
      <c r="G869" s="329">
        <v>2.4</v>
      </c>
      <c r="H869" s="333">
        <v>116</v>
      </c>
      <c r="I869" s="336">
        <f t="shared" si="27"/>
        <v>0</v>
      </c>
      <c r="J869" s="336">
        <f t="shared" si="28"/>
        <v>0</v>
      </c>
    </row>
    <row r="870" ht="24" hidden="1" spans="1:10">
      <c r="A870" s="328">
        <f>SUBTOTAL(3,$B$7:B870)</f>
        <v>23</v>
      </c>
      <c r="B870" s="337" t="s">
        <v>2651</v>
      </c>
      <c r="C870" s="337" t="s">
        <v>1554</v>
      </c>
      <c r="D870" s="330" t="s">
        <v>3023</v>
      </c>
      <c r="E870" s="331">
        <f>'表三 甲'!E1558</f>
        <v>0</v>
      </c>
      <c r="F870" s="338" t="s">
        <v>3027</v>
      </c>
      <c r="G870" s="329">
        <v>2.4</v>
      </c>
      <c r="H870" s="333">
        <v>455</v>
      </c>
      <c r="I870" s="336">
        <f t="shared" si="27"/>
        <v>0</v>
      </c>
      <c r="J870" s="336">
        <f t="shared" si="28"/>
        <v>0</v>
      </c>
    </row>
    <row r="871" ht="24" hidden="1" spans="1:10">
      <c r="A871" s="328">
        <f>SUBTOTAL(3,$B$7:B871)</f>
        <v>23</v>
      </c>
      <c r="B871" s="337" t="s">
        <v>2651</v>
      </c>
      <c r="C871" s="337" t="s">
        <v>1554</v>
      </c>
      <c r="D871" s="330" t="s">
        <v>3023</v>
      </c>
      <c r="E871" s="331">
        <f>'表三 甲'!E1558</f>
        <v>0</v>
      </c>
      <c r="F871" s="338" t="s">
        <v>3032</v>
      </c>
      <c r="G871" s="329">
        <v>2.4</v>
      </c>
      <c r="H871" s="333">
        <v>117</v>
      </c>
      <c r="I871" s="336">
        <f t="shared" si="27"/>
        <v>0</v>
      </c>
      <c r="J871" s="336">
        <f t="shared" si="28"/>
        <v>0</v>
      </c>
    </row>
    <row r="872" hidden="1" spans="1:10">
      <c r="A872" s="328">
        <f>SUBTOTAL(3,$B$7:B872)</f>
        <v>23</v>
      </c>
      <c r="B872" s="337" t="s">
        <v>2652</v>
      </c>
      <c r="C872" s="337" t="s">
        <v>1556</v>
      </c>
      <c r="D872" s="330" t="s">
        <v>3023</v>
      </c>
      <c r="E872" s="331">
        <f>'表三 甲'!E1559</f>
        <v>0</v>
      </c>
      <c r="F872" s="338" t="s">
        <v>3032</v>
      </c>
      <c r="G872" s="329">
        <v>0.05</v>
      </c>
      <c r="H872" s="333">
        <v>117</v>
      </c>
      <c r="I872" s="336">
        <f t="shared" si="27"/>
        <v>0</v>
      </c>
      <c r="J872" s="336">
        <f t="shared" si="28"/>
        <v>0</v>
      </c>
    </row>
    <row r="873" hidden="1" spans="1:10">
      <c r="A873" s="328">
        <f>SUBTOTAL(3,$B$7:B873)</f>
        <v>23</v>
      </c>
      <c r="B873" s="337" t="s">
        <v>2652</v>
      </c>
      <c r="C873" s="337" t="s">
        <v>1556</v>
      </c>
      <c r="D873" s="330" t="s">
        <v>3023</v>
      </c>
      <c r="E873" s="331">
        <f>'表三 甲'!E1559</f>
        <v>0</v>
      </c>
      <c r="F873" s="338" t="s">
        <v>3033</v>
      </c>
      <c r="G873" s="329">
        <v>0.05</v>
      </c>
      <c r="H873" s="333">
        <v>116</v>
      </c>
      <c r="I873" s="336">
        <f t="shared" si="27"/>
        <v>0</v>
      </c>
      <c r="J873" s="336">
        <f t="shared" si="28"/>
        <v>0</v>
      </c>
    </row>
    <row r="874" hidden="1" spans="1:10">
      <c r="A874" s="328">
        <f>SUBTOTAL(3,$B$7:B874)</f>
        <v>23</v>
      </c>
      <c r="B874" s="337" t="s">
        <v>2652</v>
      </c>
      <c r="C874" s="337" t="s">
        <v>1556</v>
      </c>
      <c r="D874" s="330" t="s">
        <v>3023</v>
      </c>
      <c r="E874" s="331">
        <f>'表三 甲'!E1559</f>
        <v>0</v>
      </c>
      <c r="F874" s="338" t="s">
        <v>3028</v>
      </c>
      <c r="G874" s="329">
        <v>0.05</v>
      </c>
      <c r="H874" s="333">
        <v>153</v>
      </c>
      <c r="I874" s="336">
        <f t="shared" si="27"/>
        <v>0</v>
      </c>
      <c r="J874" s="336">
        <f t="shared" si="28"/>
        <v>0</v>
      </c>
    </row>
    <row r="875" hidden="1" spans="1:10">
      <c r="A875" s="328">
        <f>SUBTOTAL(3,$B$7:B875)</f>
        <v>23</v>
      </c>
      <c r="B875" s="337" t="s">
        <v>2653</v>
      </c>
      <c r="C875" s="337" t="s">
        <v>1559</v>
      </c>
      <c r="D875" s="330" t="s">
        <v>3023</v>
      </c>
      <c r="E875" s="331">
        <f>'表三 甲'!E1560</f>
        <v>0</v>
      </c>
      <c r="F875" s="338" t="s">
        <v>3028</v>
      </c>
      <c r="G875" s="329">
        <v>0.08</v>
      </c>
      <c r="H875" s="333">
        <v>153</v>
      </c>
      <c r="I875" s="336">
        <f t="shared" si="27"/>
        <v>0</v>
      </c>
      <c r="J875" s="336">
        <f t="shared" si="28"/>
        <v>0</v>
      </c>
    </row>
    <row r="876" hidden="1" spans="1:10">
      <c r="A876" s="328">
        <f>SUBTOTAL(3,$B$7:B876)</f>
        <v>23</v>
      </c>
      <c r="B876" s="337" t="s">
        <v>2653</v>
      </c>
      <c r="C876" s="337" t="s">
        <v>1559</v>
      </c>
      <c r="D876" s="330" t="s">
        <v>3023</v>
      </c>
      <c r="E876" s="331">
        <f>'表三 甲'!E1560</f>
        <v>0</v>
      </c>
      <c r="F876" s="338" t="s">
        <v>3032</v>
      </c>
      <c r="G876" s="329">
        <v>0.08</v>
      </c>
      <c r="H876" s="333">
        <v>117</v>
      </c>
      <c r="I876" s="336">
        <f t="shared" si="27"/>
        <v>0</v>
      </c>
      <c r="J876" s="336">
        <f t="shared" si="28"/>
        <v>0</v>
      </c>
    </row>
    <row r="877" hidden="1" spans="1:10">
      <c r="A877" s="328">
        <f>SUBTOTAL(3,$B$7:B877)</f>
        <v>23</v>
      </c>
      <c r="B877" s="337" t="s">
        <v>2653</v>
      </c>
      <c r="C877" s="337" t="s">
        <v>1559</v>
      </c>
      <c r="D877" s="330" t="s">
        <v>3023</v>
      </c>
      <c r="E877" s="331">
        <f>'表三 甲'!E1560</f>
        <v>0</v>
      </c>
      <c r="F877" s="338" t="s">
        <v>3033</v>
      </c>
      <c r="G877" s="329">
        <v>0.08</v>
      </c>
      <c r="H877" s="333">
        <v>116</v>
      </c>
      <c r="I877" s="336">
        <f t="shared" si="27"/>
        <v>0</v>
      </c>
      <c r="J877" s="336">
        <f t="shared" si="28"/>
        <v>0</v>
      </c>
    </row>
    <row r="878" hidden="1" spans="1:10">
      <c r="A878" s="328">
        <f>SUBTOTAL(3,$B$7:B878)</f>
        <v>23</v>
      </c>
      <c r="B878" s="337" t="s">
        <v>2654</v>
      </c>
      <c r="C878" s="337" t="s">
        <v>1561</v>
      </c>
      <c r="D878" s="330" t="s">
        <v>3023</v>
      </c>
      <c r="E878" s="331">
        <f>'表三 甲'!E1561</f>
        <v>0</v>
      </c>
      <c r="F878" s="338" t="s">
        <v>3032</v>
      </c>
      <c r="G878" s="329">
        <v>0.15</v>
      </c>
      <c r="H878" s="333">
        <v>117</v>
      </c>
      <c r="I878" s="336">
        <f t="shared" si="27"/>
        <v>0</v>
      </c>
      <c r="J878" s="336">
        <f t="shared" si="28"/>
        <v>0</v>
      </c>
    </row>
    <row r="879" hidden="1" spans="1:10">
      <c r="A879" s="328">
        <f>SUBTOTAL(3,$B$7:B879)</f>
        <v>23</v>
      </c>
      <c r="B879" s="337" t="s">
        <v>2654</v>
      </c>
      <c r="C879" s="337" t="s">
        <v>1561</v>
      </c>
      <c r="D879" s="330" t="s">
        <v>3023</v>
      </c>
      <c r="E879" s="331">
        <f>'表三 甲'!E1561</f>
        <v>0</v>
      </c>
      <c r="F879" s="338" t="s">
        <v>3028</v>
      </c>
      <c r="G879" s="329">
        <v>0.15</v>
      </c>
      <c r="H879" s="333">
        <v>153</v>
      </c>
      <c r="I879" s="336">
        <f t="shared" si="27"/>
        <v>0</v>
      </c>
      <c r="J879" s="336">
        <f t="shared" si="28"/>
        <v>0</v>
      </c>
    </row>
    <row r="880" hidden="1" spans="1:10">
      <c r="A880" s="328">
        <f>SUBTOTAL(3,$B$7:B880)</f>
        <v>23</v>
      </c>
      <c r="B880" s="337" t="s">
        <v>2654</v>
      </c>
      <c r="C880" s="337" t="s">
        <v>1561</v>
      </c>
      <c r="D880" s="330" t="s">
        <v>3023</v>
      </c>
      <c r="E880" s="331">
        <f>'表三 甲'!E1561</f>
        <v>0</v>
      </c>
      <c r="F880" s="338" t="s">
        <v>3033</v>
      </c>
      <c r="G880" s="329">
        <v>0.15</v>
      </c>
      <c r="H880" s="333">
        <v>116</v>
      </c>
      <c r="I880" s="336">
        <f t="shared" si="27"/>
        <v>0</v>
      </c>
      <c r="J880" s="336">
        <f t="shared" si="28"/>
        <v>0</v>
      </c>
    </row>
    <row r="881" hidden="1" spans="1:10">
      <c r="A881" s="328">
        <f>SUBTOTAL(3,$B$7:B881)</f>
        <v>23</v>
      </c>
      <c r="B881" s="337" t="s">
        <v>2655</v>
      </c>
      <c r="C881" s="337" t="s">
        <v>1563</v>
      </c>
      <c r="D881" s="330" t="s">
        <v>3023</v>
      </c>
      <c r="E881" s="331">
        <f>'表三 甲'!E1562</f>
        <v>0</v>
      </c>
      <c r="F881" s="338" t="s">
        <v>3028</v>
      </c>
      <c r="G881" s="329">
        <v>0.21</v>
      </c>
      <c r="H881" s="333">
        <v>153</v>
      </c>
      <c r="I881" s="336">
        <f t="shared" si="27"/>
        <v>0</v>
      </c>
      <c r="J881" s="336">
        <f t="shared" si="28"/>
        <v>0</v>
      </c>
    </row>
    <row r="882" hidden="1" spans="1:10">
      <c r="A882" s="328">
        <f>SUBTOTAL(3,$B$7:B882)</f>
        <v>23</v>
      </c>
      <c r="B882" s="337" t="s">
        <v>2655</v>
      </c>
      <c r="C882" s="337" t="s">
        <v>1563</v>
      </c>
      <c r="D882" s="330" t="s">
        <v>3023</v>
      </c>
      <c r="E882" s="331">
        <f>'表三 甲'!E1562</f>
        <v>0</v>
      </c>
      <c r="F882" s="338" t="s">
        <v>3033</v>
      </c>
      <c r="G882" s="329">
        <v>0.21</v>
      </c>
      <c r="H882" s="333">
        <v>116</v>
      </c>
      <c r="I882" s="336">
        <f t="shared" si="27"/>
        <v>0</v>
      </c>
      <c r="J882" s="336">
        <f t="shared" si="28"/>
        <v>0</v>
      </c>
    </row>
    <row r="883" hidden="1" spans="1:10">
      <c r="A883" s="328">
        <f>SUBTOTAL(3,$B$7:B883)</f>
        <v>23</v>
      </c>
      <c r="B883" s="337" t="s">
        <v>2655</v>
      </c>
      <c r="C883" s="337" t="s">
        <v>1563</v>
      </c>
      <c r="D883" s="330" t="s">
        <v>3023</v>
      </c>
      <c r="E883" s="331">
        <f>'表三 甲'!E1562</f>
        <v>0</v>
      </c>
      <c r="F883" s="338" t="s">
        <v>3032</v>
      </c>
      <c r="G883" s="329">
        <v>0.21</v>
      </c>
      <c r="H883" s="333">
        <v>117</v>
      </c>
      <c r="I883" s="336">
        <f t="shared" si="27"/>
        <v>0</v>
      </c>
      <c r="J883" s="336">
        <f t="shared" si="28"/>
        <v>0</v>
      </c>
    </row>
    <row r="884" hidden="1" spans="1:10">
      <c r="A884" s="328">
        <f>SUBTOTAL(3,$B$7:B884)</f>
        <v>23</v>
      </c>
      <c r="B884" s="337" t="s">
        <v>2656</v>
      </c>
      <c r="C884" s="337" t="s">
        <v>1565</v>
      </c>
      <c r="D884" s="330" t="s">
        <v>3023</v>
      </c>
      <c r="E884" s="331">
        <f>'表三 甲'!E1563</f>
        <v>0</v>
      </c>
      <c r="F884" s="338" t="s">
        <v>3032</v>
      </c>
      <c r="G884" s="329">
        <v>0.29</v>
      </c>
      <c r="H884" s="333">
        <v>117</v>
      </c>
      <c r="I884" s="336">
        <f t="shared" si="27"/>
        <v>0</v>
      </c>
      <c r="J884" s="336">
        <f t="shared" si="28"/>
        <v>0</v>
      </c>
    </row>
    <row r="885" hidden="1" spans="1:10">
      <c r="A885" s="328">
        <f>SUBTOTAL(3,$B$7:B885)</f>
        <v>23</v>
      </c>
      <c r="B885" s="337" t="s">
        <v>2656</v>
      </c>
      <c r="C885" s="337" t="s">
        <v>1565</v>
      </c>
      <c r="D885" s="330" t="s">
        <v>3023</v>
      </c>
      <c r="E885" s="331">
        <f>'表三 甲'!E1563</f>
        <v>0</v>
      </c>
      <c r="F885" s="338" t="s">
        <v>3033</v>
      </c>
      <c r="G885" s="329">
        <v>0.29</v>
      </c>
      <c r="H885" s="333">
        <v>116</v>
      </c>
      <c r="I885" s="336">
        <f t="shared" si="27"/>
        <v>0</v>
      </c>
      <c r="J885" s="336">
        <f t="shared" si="28"/>
        <v>0</v>
      </c>
    </row>
    <row r="886" hidden="1" spans="1:10">
      <c r="A886" s="328">
        <f>SUBTOTAL(3,$B$7:B886)</f>
        <v>23</v>
      </c>
      <c r="B886" s="337" t="s">
        <v>2656</v>
      </c>
      <c r="C886" s="337" t="s">
        <v>1565</v>
      </c>
      <c r="D886" s="330" t="s">
        <v>3023</v>
      </c>
      <c r="E886" s="331">
        <f>'表三 甲'!E1563</f>
        <v>0</v>
      </c>
      <c r="F886" s="338" t="s">
        <v>3028</v>
      </c>
      <c r="G886" s="329">
        <v>0.29</v>
      </c>
      <c r="H886" s="333">
        <v>153</v>
      </c>
      <c r="I886" s="336">
        <f t="shared" si="27"/>
        <v>0</v>
      </c>
      <c r="J886" s="336">
        <f t="shared" si="28"/>
        <v>0</v>
      </c>
    </row>
    <row r="887" hidden="1" spans="1:10">
      <c r="A887" s="328">
        <f>SUBTOTAL(3,$B$7:B887)</f>
        <v>23</v>
      </c>
      <c r="B887" s="337" t="s">
        <v>2657</v>
      </c>
      <c r="C887" s="337" t="s">
        <v>1567</v>
      </c>
      <c r="D887" s="330" t="s">
        <v>3023</v>
      </c>
      <c r="E887" s="331">
        <f>'表三 甲'!E1564</f>
        <v>0</v>
      </c>
      <c r="F887" s="338" t="s">
        <v>3032</v>
      </c>
      <c r="G887" s="329">
        <v>0.36</v>
      </c>
      <c r="H887" s="333">
        <v>117</v>
      </c>
      <c r="I887" s="336">
        <f t="shared" si="27"/>
        <v>0</v>
      </c>
      <c r="J887" s="336">
        <f t="shared" si="28"/>
        <v>0</v>
      </c>
    </row>
    <row r="888" hidden="1" spans="1:10">
      <c r="A888" s="328">
        <f>SUBTOTAL(3,$B$7:B888)</f>
        <v>23</v>
      </c>
      <c r="B888" s="337" t="s">
        <v>2657</v>
      </c>
      <c r="C888" s="337" t="s">
        <v>1567</v>
      </c>
      <c r="D888" s="330" t="s">
        <v>3023</v>
      </c>
      <c r="E888" s="331">
        <f>'表三 甲'!E1564</f>
        <v>0</v>
      </c>
      <c r="F888" s="338" t="s">
        <v>3033</v>
      </c>
      <c r="G888" s="329">
        <v>0.36</v>
      </c>
      <c r="H888" s="333">
        <v>116</v>
      </c>
      <c r="I888" s="336">
        <f t="shared" ref="I888:I951" si="29">E888*G888</f>
        <v>0</v>
      </c>
      <c r="J888" s="336">
        <f t="shared" ref="J888:J951" si="30">H888*I888</f>
        <v>0</v>
      </c>
    </row>
    <row r="889" hidden="1" spans="1:10">
      <c r="A889" s="328">
        <f>SUBTOTAL(3,$B$7:B889)</f>
        <v>23</v>
      </c>
      <c r="B889" s="337" t="s">
        <v>2657</v>
      </c>
      <c r="C889" s="337" t="s">
        <v>1567</v>
      </c>
      <c r="D889" s="330" t="s">
        <v>3023</v>
      </c>
      <c r="E889" s="331">
        <f>'表三 甲'!E1564</f>
        <v>0</v>
      </c>
      <c r="F889" s="338" t="s">
        <v>3028</v>
      </c>
      <c r="G889" s="329">
        <v>0.36</v>
      </c>
      <c r="H889" s="333">
        <v>153</v>
      </c>
      <c r="I889" s="336">
        <f t="shared" si="29"/>
        <v>0</v>
      </c>
      <c r="J889" s="336">
        <f t="shared" si="30"/>
        <v>0</v>
      </c>
    </row>
    <row r="890" hidden="1" spans="1:10">
      <c r="A890" s="328">
        <f>SUBTOTAL(3,$B$7:B890)</f>
        <v>23</v>
      </c>
      <c r="B890" s="337" t="s">
        <v>2658</v>
      </c>
      <c r="C890" s="337" t="s">
        <v>1569</v>
      </c>
      <c r="D890" s="330" t="s">
        <v>3023</v>
      </c>
      <c r="E890" s="331">
        <f>'表三 甲'!E1565</f>
        <v>0</v>
      </c>
      <c r="F890" s="338" t="s">
        <v>3033</v>
      </c>
      <c r="G890" s="329">
        <v>0.42</v>
      </c>
      <c r="H890" s="333">
        <v>116</v>
      </c>
      <c r="I890" s="336">
        <f t="shared" si="29"/>
        <v>0</v>
      </c>
      <c r="J890" s="336">
        <f t="shared" si="30"/>
        <v>0</v>
      </c>
    </row>
    <row r="891" hidden="1" spans="1:10">
      <c r="A891" s="328">
        <f>SUBTOTAL(3,$B$7:B891)</f>
        <v>23</v>
      </c>
      <c r="B891" s="337" t="s">
        <v>2658</v>
      </c>
      <c r="C891" s="337" t="s">
        <v>1569</v>
      </c>
      <c r="D891" s="330" t="s">
        <v>3023</v>
      </c>
      <c r="E891" s="331">
        <f>'表三 甲'!E1565</f>
        <v>0</v>
      </c>
      <c r="F891" s="338" t="s">
        <v>3032</v>
      </c>
      <c r="G891" s="329">
        <v>0.42</v>
      </c>
      <c r="H891" s="333">
        <v>117</v>
      </c>
      <c r="I891" s="336">
        <f t="shared" si="29"/>
        <v>0</v>
      </c>
      <c r="J891" s="336">
        <f t="shared" si="30"/>
        <v>0</v>
      </c>
    </row>
    <row r="892" hidden="1" spans="1:10">
      <c r="A892" s="328">
        <f>SUBTOTAL(3,$B$7:B892)</f>
        <v>23</v>
      </c>
      <c r="B892" s="337" t="s">
        <v>2658</v>
      </c>
      <c r="C892" s="337" t="s">
        <v>1569</v>
      </c>
      <c r="D892" s="330" t="s">
        <v>3023</v>
      </c>
      <c r="E892" s="331">
        <f>'表三 甲'!E1565</f>
        <v>0</v>
      </c>
      <c r="F892" s="338" t="s">
        <v>3028</v>
      </c>
      <c r="G892" s="329">
        <v>0.42</v>
      </c>
      <c r="H892" s="333">
        <v>153</v>
      </c>
      <c r="I892" s="336">
        <f t="shared" si="29"/>
        <v>0</v>
      </c>
      <c r="J892" s="336">
        <f t="shared" si="30"/>
        <v>0</v>
      </c>
    </row>
    <row r="893" hidden="1" spans="1:10">
      <c r="A893" s="328">
        <f>SUBTOTAL(3,$B$7:B893)</f>
        <v>23</v>
      </c>
      <c r="B893" s="337" t="s">
        <v>2659</v>
      </c>
      <c r="C893" s="337" t="s">
        <v>1571</v>
      </c>
      <c r="D893" s="330" t="s">
        <v>3023</v>
      </c>
      <c r="E893" s="331">
        <f>'表三 甲'!E1566</f>
        <v>0</v>
      </c>
      <c r="F893" s="338" t="s">
        <v>3028</v>
      </c>
      <c r="G893" s="329">
        <v>0.48</v>
      </c>
      <c r="H893" s="333">
        <v>153</v>
      </c>
      <c r="I893" s="336">
        <f t="shared" si="29"/>
        <v>0</v>
      </c>
      <c r="J893" s="336">
        <f t="shared" si="30"/>
        <v>0</v>
      </c>
    </row>
    <row r="894" hidden="1" spans="1:10">
      <c r="A894" s="328">
        <f>SUBTOTAL(3,$B$7:B894)</f>
        <v>23</v>
      </c>
      <c r="B894" s="337" t="s">
        <v>2659</v>
      </c>
      <c r="C894" s="337" t="s">
        <v>1571</v>
      </c>
      <c r="D894" s="330" t="s">
        <v>3023</v>
      </c>
      <c r="E894" s="331">
        <f>'表三 甲'!E1566</f>
        <v>0</v>
      </c>
      <c r="F894" s="338" t="s">
        <v>3033</v>
      </c>
      <c r="G894" s="329">
        <v>0.48</v>
      </c>
      <c r="H894" s="333">
        <v>116</v>
      </c>
      <c r="I894" s="336">
        <f t="shared" si="29"/>
        <v>0</v>
      </c>
      <c r="J894" s="336">
        <f t="shared" si="30"/>
        <v>0</v>
      </c>
    </row>
    <row r="895" hidden="1" spans="1:10">
      <c r="A895" s="328">
        <f>SUBTOTAL(3,$B$7:B895)</f>
        <v>23</v>
      </c>
      <c r="B895" s="337" t="s">
        <v>2659</v>
      </c>
      <c r="C895" s="337" t="s">
        <v>1571</v>
      </c>
      <c r="D895" s="330" t="s">
        <v>3023</v>
      </c>
      <c r="E895" s="331">
        <f>'表三 甲'!E1566</f>
        <v>0</v>
      </c>
      <c r="F895" s="338" t="s">
        <v>3032</v>
      </c>
      <c r="G895" s="329">
        <v>0.48</v>
      </c>
      <c r="H895" s="333">
        <v>117</v>
      </c>
      <c r="I895" s="336">
        <f t="shared" si="29"/>
        <v>0</v>
      </c>
      <c r="J895" s="336">
        <f t="shared" si="30"/>
        <v>0</v>
      </c>
    </row>
    <row r="896" hidden="1" spans="1:10">
      <c r="A896" s="328">
        <f>SUBTOTAL(3,$B$7:B896)</f>
        <v>23</v>
      </c>
      <c r="B896" s="337" t="s">
        <v>2660</v>
      </c>
      <c r="C896" s="337" t="s">
        <v>1573</v>
      </c>
      <c r="D896" s="330" t="s">
        <v>3023</v>
      </c>
      <c r="E896" s="331">
        <f>'表三 甲'!E1567</f>
        <v>0</v>
      </c>
      <c r="F896" s="338" t="s">
        <v>3032</v>
      </c>
      <c r="G896" s="329">
        <v>0.52</v>
      </c>
      <c r="H896" s="333">
        <v>117</v>
      </c>
      <c r="I896" s="336">
        <f t="shared" si="29"/>
        <v>0</v>
      </c>
      <c r="J896" s="336">
        <f t="shared" si="30"/>
        <v>0</v>
      </c>
    </row>
    <row r="897" hidden="1" spans="1:10">
      <c r="A897" s="328">
        <f>SUBTOTAL(3,$B$7:B897)</f>
        <v>23</v>
      </c>
      <c r="B897" s="337" t="s">
        <v>2660</v>
      </c>
      <c r="C897" s="337" t="s">
        <v>1573</v>
      </c>
      <c r="D897" s="330" t="s">
        <v>3023</v>
      </c>
      <c r="E897" s="331">
        <f>'表三 甲'!E1567</f>
        <v>0</v>
      </c>
      <c r="F897" s="338" t="s">
        <v>3033</v>
      </c>
      <c r="G897" s="329">
        <v>0.52</v>
      </c>
      <c r="H897" s="333">
        <v>116</v>
      </c>
      <c r="I897" s="336">
        <f t="shared" si="29"/>
        <v>0</v>
      </c>
      <c r="J897" s="336">
        <f t="shared" si="30"/>
        <v>0</v>
      </c>
    </row>
    <row r="898" hidden="1" spans="1:10">
      <c r="A898" s="328">
        <f>SUBTOTAL(3,$B$7:B898)</f>
        <v>23</v>
      </c>
      <c r="B898" s="337" t="s">
        <v>2660</v>
      </c>
      <c r="C898" s="337" t="s">
        <v>1573</v>
      </c>
      <c r="D898" s="330" t="s">
        <v>3023</v>
      </c>
      <c r="E898" s="331">
        <f>'表三 甲'!E1567</f>
        <v>0</v>
      </c>
      <c r="F898" s="338" t="s">
        <v>3028</v>
      </c>
      <c r="G898" s="329">
        <v>0.52</v>
      </c>
      <c r="H898" s="333">
        <v>153</v>
      </c>
      <c r="I898" s="336">
        <f t="shared" si="29"/>
        <v>0</v>
      </c>
      <c r="J898" s="336">
        <f t="shared" si="30"/>
        <v>0</v>
      </c>
    </row>
    <row r="899" hidden="1" spans="1:10">
      <c r="A899" s="328">
        <f>SUBTOTAL(3,$B$7:B899)</f>
        <v>23</v>
      </c>
      <c r="B899" s="337" t="s">
        <v>2661</v>
      </c>
      <c r="C899" s="337" t="s">
        <v>1575</v>
      </c>
      <c r="D899" s="330" t="s">
        <v>3023</v>
      </c>
      <c r="E899" s="331">
        <f>'表三 甲'!E1568</f>
        <v>0</v>
      </c>
      <c r="F899" s="338" t="s">
        <v>3028</v>
      </c>
      <c r="G899" s="329">
        <v>0.57</v>
      </c>
      <c r="H899" s="333">
        <v>153</v>
      </c>
      <c r="I899" s="336">
        <f t="shared" si="29"/>
        <v>0</v>
      </c>
      <c r="J899" s="336">
        <f t="shared" si="30"/>
        <v>0</v>
      </c>
    </row>
    <row r="900" hidden="1" spans="1:10">
      <c r="A900" s="328">
        <f>SUBTOTAL(3,$B$7:B900)</f>
        <v>23</v>
      </c>
      <c r="B900" s="337" t="s">
        <v>2661</v>
      </c>
      <c r="C900" s="337" t="s">
        <v>1575</v>
      </c>
      <c r="D900" s="330" t="s">
        <v>3023</v>
      </c>
      <c r="E900" s="331">
        <f>'表三 甲'!E1568</f>
        <v>0</v>
      </c>
      <c r="F900" s="338" t="s">
        <v>3032</v>
      </c>
      <c r="G900" s="329">
        <v>0.57</v>
      </c>
      <c r="H900" s="333">
        <v>117</v>
      </c>
      <c r="I900" s="336">
        <f t="shared" si="29"/>
        <v>0</v>
      </c>
      <c r="J900" s="336">
        <f t="shared" si="30"/>
        <v>0</v>
      </c>
    </row>
    <row r="901" hidden="1" spans="1:10">
      <c r="A901" s="328">
        <f>SUBTOTAL(3,$B$7:B901)</f>
        <v>23</v>
      </c>
      <c r="B901" s="337" t="s">
        <v>2661</v>
      </c>
      <c r="C901" s="337" t="s">
        <v>1575</v>
      </c>
      <c r="D901" s="330" t="s">
        <v>3023</v>
      </c>
      <c r="E901" s="331">
        <f>'表三 甲'!E1568</f>
        <v>0</v>
      </c>
      <c r="F901" s="338" t="s">
        <v>3033</v>
      </c>
      <c r="G901" s="329">
        <v>0.57</v>
      </c>
      <c r="H901" s="333">
        <v>116</v>
      </c>
      <c r="I901" s="336">
        <f t="shared" si="29"/>
        <v>0</v>
      </c>
      <c r="J901" s="336">
        <f t="shared" si="30"/>
        <v>0</v>
      </c>
    </row>
    <row r="902" hidden="1" spans="1:10">
      <c r="A902" s="328">
        <f>SUBTOTAL(3,$B$7:B902)</f>
        <v>23</v>
      </c>
      <c r="B902" s="337" t="s">
        <v>2662</v>
      </c>
      <c r="C902" s="337" t="s">
        <v>1577</v>
      </c>
      <c r="D902" s="330" t="s">
        <v>3023</v>
      </c>
      <c r="E902" s="331">
        <f>'表三 甲'!E1569</f>
        <v>0</v>
      </c>
      <c r="F902" s="338" t="s">
        <v>3032</v>
      </c>
      <c r="G902" s="329">
        <v>0.6</v>
      </c>
      <c r="H902" s="333">
        <v>117</v>
      </c>
      <c r="I902" s="336">
        <f t="shared" si="29"/>
        <v>0</v>
      </c>
      <c r="J902" s="336">
        <f t="shared" si="30"/>
        <v>0</v>
      </c>
    </row>
    <row r="903" hidden="1" spans="1:10">
      <c r="A903" s="328">
        <f>SUBTOTAL(3,$B$7:B903)</f>
        <v>23</v>
      </c>
      <c r="B903" s="337" t="s">
        <v>2662</v>
      </c>
      <c r="C903" s="337" t="s">
        <v>1577</v>
      </c>
      <c r="D903" s="330" t="s">
        <v>3023</v>
      </c>
      <c r="E903" s="331">
        <f>'表三 甲'!E1569</f>
        <v>0</v>
      </c>
      <c r="F903" s="338" t="s">
        <v>3028</v>
      </c>
      <c r="G903" s="329">
        <v>0.6</v>
      </c>
      <c r="H903" s="333">
        <v>153</v>
      </c>
      <c r="I903" s="336">
        <f t="shared" si="29"/>
        <v>0</v>
      </c>
      <c r="J903" s="336">
        <f t="shared" si="30"/>
        <v>0</v>
      </c>
    </row>
    <row r="904" hidden="1" spans="1:10">
      <c r="A904" s="328">
        <f>SUBTOTAL(3,$B$7:B904)</f>
        <v>23</v>
      </c>
      <c r="B904" s="337" t="s">
        <v>2662</v>
      </c>
      <c r="C904" s="337" t="s">
        <v>1577</v>
      </c>
      <c r="D904" s="330" t="s">
        <v>3023</v>
      </c>
      <c r="E904" s="331">
        <f>'表三 甲'!E1569</f>
        <v>0</v>
      </c>
      <c r="F904" s="338" t="s">
        <v>3033</v>
      </c>
      <c r="G904" s="329">
        <v>0.6</v>
      </c>
      <c r="H904" s="333">
        <v>116</v>
      </c>
      <c r="I904" s="336">
        <f t="shared" si="29"/>
        <v>0</v>
      </c>
      <c r="J904" s="336">
        <f t="shared" si="30"/>
        <v>0</v>
      </c>
    </row>
    <row r="905" hidden="1" spans="1:10">
      <c r="A905" s="328">
        <f>SUBTOTAL(3,$B$7:B905)</f>
        <v>23</v>
      </c>
      <c r="B905" s="337" t="s">
        <v>2663</v>
      </c>
      <c r="C905" s="337" t="s">
        <v>1579</v>
      </c>
      <c r="D905" s="330" t="s">
        <v>3023</v>
      </c>
      <c r="E905" s="331">
        <f>'表三 甲'!E1570</f>
        <v>0</v>
      </c>
      <c r="F905" s="338" t="s">
        <v>3033</v>
      </c>
      <c r="G905" s="333">
        <v>0.63</v>
      </c>
      <c r="H905" s="333">
        <v>116</v>
      </c>
      <c r="I905" s="336">
        <f t="shared" si="29"/>
        <v>0</v>
      </c>
      <c r="J905" s="336">
        <f t="shared" si="30"/>
        <v>0</v>
      </c>
    </row>
    <row r="906" hidden="1" spans="1:10">
      <c r="A906" s="328">
        <f>SUBTOTAL(3,$B$7:B906)</f>
        <v>23</v>
      </c>
      <c r="B906" s="337" t="s">
        <v>2663</v>
      </c>
      <c r="C906" s="337" t="s">
        <v>1579</v>
      </c>
      <c r="D906" s="330" t="s">
        <v>3023</v>
      </c>
      <c r="E906" s="331">
        <f>'表三 甲'!E1570</f>
        <v>0</v>
      </c>
      <c r="F906" s="338" t="s">
        <v>3032</v>
      </c>
      <c r="G906" s="333">
        <v>0.63</v>
      </c>
      <c r="H906" s="333">
        <v>117</v>
      </c>
      <c r="I906" s="336">
        <f t="shared" si="29"/>
        <v>0</v>
      </c>
      <c r="J906" s="336">
        <f t="shared" si="30"/>
        <v>0</v>
      </c>
    </row>
    <row r="907" hidden="1" spans="1:10">
      <c r="A907" s="328">
        <f>SUBTOTAL(3,$B$7:B907)</f>
        <v>23</v>
      </c>
      <c r="B907" s="337" t="s">
        <v>2663</v>
      </c>
      <c r="C907" s="337" t="s">
        <v>1579</v>
      </c>
      <c r="D907" s="330" t="s">
        <v>3023</v>
      </c>
      <c r="E907" s="331">
        <f>'表三 甲'!E1570</f>
        <v>0</v>
      </c>
      <c r="F907" s="338" t="s">
        <v>3028</v>
      </c>
      <c r="G907" s="333">
        <v>0.63</v>
      </c>
      <c r="H907" s="333">
        <v>153</v>
      </c>
      <c r="I907" s="336">
        <f t="shared" si="29"/>
        <v>0</v>
      </c>
      <c r="J907" s="336">
        <f t="shared" si="30"/>
        <v>0</v>
      </c>
    </row>
    <row r="908" hidden="1" spans="1:10">
      <c r="A908" s="328">
        <f>SUBTOTAL(3,$B$7:B908)</f>
        <v>23</v>
      </c>
      <c r="B908" s="337" t="s">
        <v>2664</v>
      </c>
      <c r="C908" s="337" t="s">
        <v>1581</v>
      </c>
      <c r="D908" s="330" t="s">
        <v>3023</v>
      </c>
      <c r="E908" s="331">
        <f>'表三 甲'!E1571</f>
        <v>0</v>
      </c>
      <c r="F908" s="338" t="s">
        <v>3028</v>
      </c>
      <c r="G908" s="333">
        <v>0.66</v>
      </c>
      <c r="H908" s="333">
        <v>153</v>
      </c>
      <c r="I908" s="336">
        <f t="shared" si="29"/>
        <v>0</v>
      </c>
      <c r="J908" s="336">
        <f t="shared" si="30"/>
        <v>0</v>
      </c>
    </row>
    <row r="909" hidden="1" spans="1:10">
      <c r="A909" s="328">
        <f>SUBTOTAL(3,$B$7:B909)</f>
        <v>23</v>
      </c>
      <c r="B909" s="337" t="s">
        <v>2664</v>
      </c>
      <c r="C909" s="337" t="s">
        <v>1581</v>
      </c>
      <c r="D909" s="330" t="s">
        <v>3023</v>
      </c>
      <c r="E909" s="331">
        <f>'表三 甲'!E1571</f>
        <v>0</v>
      </c>
      <c r="F909" s="338" t="s">
        <v>3033</v>
      </c>
      <c r="G909" s="333">
        <v>0.66</v>
      </c>
      <c r="H909" s="333">
        <v>116</v>
      </c>
      <c r="I909" s="336">
        <f t="shared" si="29"/>
        <v>0</v>
      </c>
      <c r="J909" s="336">
        <f t="shared" si="30"/>
        <v>0</v>
      </c>
    </row>
    <row r="910" hidden="1" spans="1:10">
      <c r="A910" s="328">
        <f>SUBTOTAL(3,$B$7:B910)</f>
        <v>23</v>
      </c>
      <c r="B910" s="337" t="s">
        <v>2664</v>
      </c>
      <c r="C910" s="337" t="s">
        <v>1581</v>
      </c>
      <c r="D910" s="330" t="s">
        <v>3023</v>
      </c>
      <c r="E910" s="331">
        <f>'表三 甲'!E1571</f>
        <v>0</v>
      </c>
      <c r="F910" s="338" t="s">
        <v>3032</v>
      </c>
      <c r="G910" s="333">
        <v>0.66</v>
      </c>
      <c r="H910" s="333">
        <v>117</v>
      </c>
      <c r="I910" s="336">
        <f t="shared" si="29"/>
        <v>0</v>
      </c>
      <c r="J910" s="336">
        <f t="shared" si="30"/>
        <v>0</v>
      </c>
    </row>
    <row r="911" hidden="1" spans="1:10">
      <c r="A911" s="328">
        <f>SUBTOTAL(3,$B$7:B911)</f>
        <v>23</v>
      </c>
      <c r="B911" s="337" t="s">
        <v>2665</v>
      </c>
      <c r="C911" s="337" t="s">
        <v>1583</v>
      </c>
      <c r="D911" s="330" t="s">
        <v>3023</v>
      </c>
      <c r="E911" s="331">
        <f>'表三 甲'!E1572</f>
        <v>0</v>
      </c>
      <c r="F911" s="338" t="s">
        <v>3032</v>
      </c>
      <c r="G911" s="333">
        <v>0.69</v>
      </c>
      <c r="H911" s="333">
        <v>117</v>
      </c>
      <c r="I911" s="336">
        <f t="shared" si="29"/>
        <v>0</v>
      </c>
      <c r="J911" s="336">
        <f t="shared" si="30"/>
        <v>0</v>
      </c>
    </row>
    <row r="912" hidden="1" spans="1:10">
      <c r="A912" s="328">
        <f>SUBTOTAL(3,$B$7:B912)</f>
        <v>23</v>
      </c>
      <c r="B912" s="337" t="s">
        <v>2665</v>
      </c>
      <c r="C912" s="337" t="s">
        <v>1583</v>
      </c>
      <c r="D912" s="330" t="s">
        <v>3023</v>
      </c>
      <c r="E912" s="331">
        <f>'表三 甲'!E1572</f>
        <v>0</v>
      </c>
      <c r="F912" s="338" t="s">
        <v>3028</v>
      </c>
      <c r="G912" s="333">
        <v>0.69</v>
      </c>
      <c r="H912" s="333">
        <v>153</v>
      </c>
      <c r="I912" s="336">
        <f t="shared" si="29"/>
        <v>0</v>
      </c>
      <c r="J912" s="336">
        <f t="shared" si="30"/>
        <v>0</v>
      </c>
    </row>
    <row r="913" hidden="1" spans="1:10">
      <c r="A913" s="328">
        <f>SUBTOTAL(3,$B$7:B913)</f>
        <v>23</v>
      </c>
      <c r="B913" s="337" t="s">
        <v>2665</v>
      </c>
      <c r="C913" s="337" t="s">
        <v>1583</v>
      </c>
      <c r="D913" s="330" t="s">
        <v>3023</v>
      </c>
      <c r="E913" s="331">
        <f>'表三 甲'!E1572</f>
        <v>0</v>
      </c>
      <c r="F913" s="338" t="s">
        <v>3033</v>
      </c>
      <c r="G913" s="333">
        <v>0.69</v>
      </c>
      <c r="H913" s="333">
        <v>116</v>
      </c>
      <c r="I913" s="336">
        <f t="shared" si="29"/>
        <v>0</v>
      </c>
      <c r="J913" s="336">
        <f t="shared" si="30"/>
        <v>0</v>
      </c>
    </row>
    <row r="914" hidden="1" spans="1:10">
      <c r="A914" s="328">
        <f>SUBTOTAL(3,$B$7:B914)</f>
        <v>23</v>
      </c>
      <c r="B914" s="337" t="s">
        <v>2666</v>
      </c>
      <c r="C914" s="337" t="s">
        <v>1585</v>
      </c>
      <c r="D914" s="330" t="s">
        <v>3023</v>
      </c>
      <c r="E914" s="331">
        <f>'表三 甲'!E1573</f>
        <v>0</v>
      </c>
      <c r="F914" s="338" t="s">
        <v>3032</v>
      </c>
      <c r="G914" s="333">
        <v>0.72</v>
      </c>
      <c r="H914" s="333">
        <v>117</v>
      </c>
      <c r="I914" s="336">
        <f t="shared" si="29"/>
        <v>0</v>
      </c>
      <c r="J914" s="336">
        <f t="shared" si="30"/>
        <v>0</v>
      </c>
    </row>
    <row r="915" hidden="1" spans="1:10">
      <c r="A915" s="328">
        <f>SUBTOTAL(3,$B$7:B915)</f>
        <v>23</v>
      </c>
      <c r="B915" s="337" t="s">
        <v>2666</v>
      </c>
      <c r="C915" s="337" t="s">
        <v>1585</v>
      </c>
      <c r="D915" s="330" t="s">
        <v>3023</v>
      </c>
      <c r="E915" s="331">
        <f>'表三 甲'!E1573</f>
        <v>0</v>
      </c>
      <c r="F915" s="338" t="s">
        <v>3028</v>
      </c>
      <c r="G915" s="333">
        <v>0.72</v>
      </c>
      <c r="H915" s="333">
        <v>153</v>
      </c>
      <c r="I915" s="336">
        <f t="shared" si="29"/>
        <v>0</v>
      </c>
      <c r="J915" s="336">
        <f t="shared" si="30"/>
        <v>0</v>
      </c>
    </row>
    <row r="916" hidden="1" spans="1:10">
      <c r="A916" s="328">
        <f>SUBTOTAL(3,$B$7:B916)</f>
        <v>23</v>
      </c>
      <c r="B916" s="337" t="s">
        <v>2666</v>
      </c>
      <c r="C916" s="337" t="s">
        <v>1585</v>
      </c>
      <c r="D916" s="330" t="s">
        <v>3023</v>
      </c>
      <c r="E916" s="331">
        <f>'表三 甲'!E1573</f>
        <v>0</v>
      </c>
      <c r="F916" s="339" t="s">
        <v>3033</v>
      </c>
      <c r="G916" s="333">
        <v>0.72</v>
      </c>
      <c r="H916" s="333">
        <v>116</v>
      </c>
      <c r="I916" s="336">
        <f t="shared" si="29"/>
        <v>0</v>
      </c>
      <c r="J916" s="336">
        <f t="shared" si="30"/>
        <v>0</v>
      </c>
    </row>
    <row r="917" hidden="1" spans="1:10">
      <c r="A917" s="328">
        <f>SUBTOTAL(3,$B$7:B917)</f>
        <v>23</v>
      </c>
      <c r="B917" s="337" t="s">
        <v>2667</v>
      </c>
      <c r="C917" s="337" t="s">
        <v>1587</v>
      </c>
      <c r="D917" s="330" t="s">
        <v>3023</v>
      </c>
      <c r="E917" s="331">
        <f>'表三 甲'!E1574</f>
        <v>0</v>
      </c>
      <c r="F917" s="339" t="s">
        <v>3032</v>
      </c>
      <c r="G917" s="333">
        <v>0.75</v>
      </c>
      <c r="H917" s="333">
        <v>117</v>
      </c>
      <c r="I917" s="336">
        <f t="shared" si="29"/>
        <v>0</v>
      </c>
      <c r="J917" s="336">
        <f t="shared" si="30"/>
        <v>0</v>
      </c>
    </row>
    <row r="918" hidden="1" spans="1:10">
      <c r="A918" s="328">
        <f>SUBTOTAL(3,$B$7:B918)</f>
        <v>23</v>
      </c>
      <c r="B918" s="337" t="s">
        <v>2667</v>
      </c>
      <c r="C918" s="337" t="s">
        <v>1587</v>
      </c>
      <c r="D918" s="330" t="s">
        <v>3023</v>
      </c>
      <c r="E918" s="331">
        <f>'表三 甲'!E1574</f>
        <v>0</v>
      </c>
      <c r="F918" s="339" t="s">
        <v>3033</v>
      </c>
      <c r="G918" s="329">
        <v>0.75</v>
      </c>
      <c r="H918" s="333">
        <v>116</v>
      </c>
      <c r="I918" s="336">
        <f t="shared" si="29"/>
        <v>0</v>
      </c>
      <c r="J918" s="336">
        <f t="shared" si="30"/>
        <v>0</v>
      </c>
    </row>
    <row r="919" hidden="1" spans="1:10">
      <c r="A919" s="328">
        <f>SUBTOTAL(3,$B$7:B919)</f>
        <v>23</v>
      </c>
      <c r="B919" s="337" t="s">
        <v>2667</v>
      </c>
      <c r="C919" s="337" t="s">
        <v>1587</v>
      </c>
      <c r="D919" s="330" t="s">
        <v>3023</v>
      </c>
      <c r="E919" s="331">
        <f>'表三 甲'!E1574</f>
        <v>0</v>
      </c>
      <c r="F919" s="339" t="s">
        <v>3028</v>
      </c>
      <c r="G919" s="329">
        <v>0.75</v>
      </c>
      <c r="H919" s="333">
        <v>153</v>
      </c>
      <c r="I919" s="336">
        <f t="shared" si="29"/>
        <v>0</v>
      </c>
      <c r="J919" s="336">
        <f t="shared" si="30"/>
        <v>0</v>
      </c>
    </row>
    <row r="920" hidden="1" spans="1:10">
      <c r="A920" s="328">
        <f>SUBTOTAL(3,$B$7:B920)</f>
        <v>23</v>
      </c>
      <c r="B920" s="337" t="s">
        <v>2668</v>
      </c>
      <c r="C920" s="337" t="s">
        <v>1589</v>
      </c>
      <c r="D920" s="330" t="s">
        <v>3023</v>
      </c>
      <c r="E920" s="331">
        <f>'表三 甲'!E1575</f>
        <v>0</v>
      </c>
      <c r="F920" s="339" t="s">
        <v>3033</v>
      </c>
      <c r="G920" s="329">
        <v>0.8</v>
      </c>
      <c r="H920" s="333">
        <v>116</v>
      </c>
      <c r="I920" s="336">
        <f t="shared" si="29"/>
        <v>0</v>
      </c>
      <c r="J920" s="336">
        <f t="shared" si="30"/>
        <v>0</v>
      </c>
    </row>
    <row r="921" hidden="1" spans="1:10">
      <c r="A921" s="328">
        <f>SUBTOTAL(3,$B$7:B921)</f>
        <v>23</v>
      </c>
      <c r="B921" s="337" t="s">
        <v>2668</v>
      </c>
      <c r="C921" s="337" t="s">
        <v>1589</v>
      </c>
      <c r="D921" s="330" t="s">
        <v>3023</v>
      </c>
      <c r="E921" s="331">
        <f>'表三 甲'!E1575</f>
        <v>0</v>
      </c>
      <c r="F921" s="339" t="s">
        <v>3032</v>
      </c>
      <c r="G921" s="329">
        <v>0.8</v>
      </c>
      <c r="H921" s="333">
        <v>117</v>
      </c>
      <c r="I921" s="336">
        <f t="shared" si="29"/>
        <v>0</v>
      </c>
      <c r="J921" s="336">
        <f t="shared" si="30"/>
        <v>0</v>
      </c>
    </row>
    <row r="922" hidden="1" spans="1:10">
      <c r="A922" s="328">
        <f>SUBTOTAL(3,$B$7:B922)</f>
        <v>23</v>
      </c>
      <c r="B922" s="337" t="s">
        <v>2668</v>
      </c>
      <c r="C922" s="337" t="s">
        <v>1589</v>
      </c>
      <c r="D922" s="330" t="s">
        <v>3023</v>
      </c>
      <c r="E922" s="331">
        <f>'表三 甲'!E1575</f>
        <v>0</v>
      </c>
      <c r="F922" s="338" t="s">
        <v>3028</v>
      </c>
      <c r="G922" s="329">
        <v>0.8</v>
      </c>
      <c r="H922" s="333">
        <v>153</v>
      </c>
      <c r="I922" s="336">
        <f t="shared" si="29"/>
        <v>0</v>
      </c>
      <c r="J922" s="336">
        <f t="shared" si="30"/>
        <v>0</v>
      </c>
    </row>
    <row r="923" hidden="1" spans="1:10">
      <c r="A923" s="328">
        <f>SUBTOTAL(3,$B$7:B923)</f>
        <v>23</v>
      </c>
      <c r="B923" s="337" t="s">
        <v>2669</v>
      </c>
      <c r="C923" s="337" t="s">
        <v>1591</v>
      </c>
      <c r="D923" s="330" t="s">
        <v>3023</v>
      </c>
      <c r="E923" s="331">
        <f>'表三 甲'!E1576</f>
        <v>0</v>
      </c>
      <c r="F923" s="338" t="s">
        <v>3033</v>
      </c>
      <c r="G923" s="329">
        <v>0.83</v>
      </c>
      <c r="H923" s="333">
        <v>116</v>
      </c>
      <c r="I923" s="336">
        <f t="shared" si="29"/>
        <v>0</v>
      </c>
      <c r="J923" s="336">
        <f t="shared" si="30"/>
        <v>0</v>
      </c>
    </row>
    <row r="924" hidden="1" spans="1:10">
      <c r="A924" s="328">
        <f>SUBTOTAL(3,$B$7:B924)</f>
        <v>23</v>
      </c>
      <c r="B924" s="337" t="s">
        <v>2669</v>
      </c>
      <c r="C924" s="337" t="s">
        <v>1591</v>
      </c>
      <c r="D924" s="330" t="s">
        <v>3023</v>
      </c>
      <c r="E924" s="331">
        <f>'表三 甲'!E1576</f>
        <v>0</v>
      </c>
      <c r="F924" s="338" t="s">
        <v>3028</v>
      </c>
      <c r="G924" s="329">
        <v>0.83</v>
      </c>
      <c r="H924" s="333">
        <v>153</v>
      </c>
      <c r="I924" s="336">
        <f t="shared" si="29"/>
        <v>0</v>
      </c>
      <c r="J924" s="336">
        <f t="shared" si="30"/>
        <v>0</v>
      </c>
    </row>
    <row r="925" hidden="1" spans="1:10">
      <c r="A925" s="328">
        <f>SUBTOTAL(3,$B$7:B925)</f>
        <v>23</v>
      </c>
      <c r="B925" s="337" t="s">
        <v>2669</v>
      </c>
      <c r="C925" s="337" t="s">
        <v>1591</v>
      </c>
      <c r="D925" s="330" t="s">
        <v>3023</v>
      </c>
      <c r="E925" s="331">
        <f>'表三 甲'!E1576</f>
        <v>0</v>
      </c>
      <c r="F925" s="338" t="s">
        <v>3032</v>
      </c>
      <c r="G925" s="329">
        <v>0.83</v>
      </c>
      <c r="H925" s="333">
        <v>117</v>
      </c>
      <c r="I925" s="336">
        <f t="shared" si="29"/>
        <v>0</v>
      </c>
      <c r="J925" s="336">
        <f t="shared" si="30"/>
        <v>0</v>
      </c>
    </row>
    <row r="926" hidden="1" spans="1:10">
      <c r="A926" s="328">
        <f>SUBTOTAL(3,$B$7:B926)</f>
        <v>23</v>
      </c>
      <c r="B926" s="337" t="s">
        <v>2670</v>
      </c>
      <c r="C926" s="337" t="s">
        <v>1593</v>
      </c>
      <c r="D926" s="330" t="s">
        <v>3023</v>
      </c>
      <c r="E926" s="331">
        <f>'表三 甲'!E1577</f>
        <v>0</v>
      </c>
      <c r="F926" s="338" t="s">
        <v>3033</v>
      </c>
      <c r="G926" s="329">
        <v>0.87</v>
      </c>
      <c r="H926" s="333">
        <v>116</v>
      </c>
      <c r="I926" s="336">
        <f t="shared" si="29"/>
        <v>0</v>
      </c>
      <c r="J926" s="336">
        <f t="shared" si="30"/>
        <v>0</v>
      </c>
    </row>
    <row r="927" hidden="1" spans="1:10">
      <c r="A927" s="328">
        <f>SUBTOTAL(3,$B$7:B927)</f>
        <v>23</v>
      </c>
      <c r="B927" s="337" t="s">
        <v>2670</v>
      </c>
      <c r="C927" s="337" t="s">
        <v>1593</v>
      </c>
      <c r="D927" s="330" t="s">
        <v>3023</v>
      </c>
      <c r="E927" s="331">
        <f>'表三 甲'!E1577</f>
        <v>0</v>
      </c>
      <c r="F927" s="338" t="s">
        <v>3028</v>
      </c>
      <c r="G927" s="329">
        <v>0.87</v>
      </c>
      <c r="H927" s="333">
        <v>153</v>
      </c>
      <c r="I927" s="336">
        <f t="shared" si="29"/>
        <v>0</v>
      </c>
      <c r="J927" s="336">
        <f t="shared" si="30"/>
        <v>0</v>
      </c>
    </row>
    <row r="928" hidden="1" spans="1:10">
      <c r="A928" s="328">
        <f>SUBTOTAL(3,$B$7:B928)</f>
        <v>23</v>
      </c>
      <c r="B928" s="337" t="s">
        <v>2670</v>
      </c>
      <c r="C928" s="337" t="s">
        <v>1593</v>
      </c>
      <c r="D928" s="330" t="s">
        <v>3023</v>
      </c>
      <c r="E928" s="331">
        <f>'表三 甲'!E1577</f>
        <v>0</v>
      </c>
      <c r="F928" s="338" t="s">
        <v>3032</v>
      </c>
      <c r="G928" s="329">
        <v>0.87</v>
      </c>
      <c r="H928" s="333">
        <v>117</v>
      </c>
      <c r="I928" s="336">
        <f t="shared" si="29"/>
        <v>0</v>
      </c>
      <c r="J928" s="336">
        <f t="shared" si="30"/>
        <v>0</v>
      </c>
    </row>
    <row r="929" hidden="1" spans="1:10">
      <c r="A929" s="328">
        <f>SUBTOTAL(3,$B$7:B929)</f>
        <v>23</v>
      </c>
      <c r="B929" s="337" t="s">
        <v>2671</v>
      </c>
      <c r="C929" s="337" t="s">
        <v>1595</v>
      </c>
      <c r="D929" s="330" t="s">
        <v>3023</v>
      </c>
      <c r="E929" s="331">
        <f>'表三 甲'!E1578</f>
        <v>0</v>
      </c>
      <c r="F929" s="338" t="s">
        <v>3033</v>
      </c>
      <c r="G929" s="329">
        <v>0.93</v>
      </c>
      <c r="H929" s="333">
        <v>116</v>
      </c>
      <c r="I929" s="336">
        <f t="shared" si="29"/>
        <v>0</v>
      </c>
      <c r="J929" s="336">
        <f t="shared" si="30"/>
        <v>0</v>
      </c>
    </row>
    <row r="930" hidden="1" spans="1:10">
      <c r="A930" s="328">
        <f>SUBTOTAL(3,$B$7:B930)</f>
        <v>23</v>
      </c>
      <c r="B930" s="337" t="s">
        <v>2671</v>
      </c>
      <c r="C930" s="337" t="s">
        <v>1595</v>
      </c>
      <c r="D930" s="330" t="s">
        <v>3023</v>
      </c>
      <c r="E930" s="331">
        <f>'表三 甲'!E1578</f>
        <v>0</v>
      </c>
      <c r="F930" s="338" t="s">
        <v>3032</v>
      </c>
      <c r="G930" s="329">
        <v>0.93</v>
      </c>
      <c r="H930" s="333">
        <v>117</v>
      </c>
      <c r="I930" s="336">
        <f t="shared" si="29"/>
        <v>0</v>
      </c>
      <c r="J930" s="336">
        <f t="shared" si="30"/>
        <v>0</v>
      </c>
    </row>
    <row r="931" hidden="1" spans="1:10">
      <c r="A931" s="328">
        <f>SUBTOTAL(3,$B$7:B931)</f>
        <v>23</v>
      </c>
      <c r="B931" s="337" t="s">
        <v>2671</v>
      </c>
      <c r="C931" s="337" t="s">
        <v>1595</v>
      </c>
      <c r="D931" s="330" t="s">
        <v>3023</v>
      </c>
      <c r="E931" s="331">
        <f>'表三 甲'!E1578</f>
        <v>0</v>
      </c>
      <c r="F931" s="338" t="s">
        <v>3028</v>
      </c>
      <c r="G931" s="329">
        <v>0.93</v>
      </c>
      <c r="H931" s="333">
        <v>153</v>
      </c>
      <c r="I931" s="336">
        <f t="shared" si="29"/>
        <v>0</v>
      </c>
      <c r="J931" s="336">
        <f t="shared" si="30"/>
        <v>0</v>
      </c>
    </row>
    <row r="932" hidden="1" spans="1:10">
      <c r="A932" s="328">
        <f>SUBTOTAL(3,$B$7:B932)</f>
        <v>23</v>
      </c>
      <c r="B932" s="337" t="s">
        <v>2672</v>
      </c>
      <c r="C932" s="337" t="s">
        <v>1597</v>
      </c>
      <c r="D932" s="330" t="s">
        <v>3023</v>
      </c>
      <c r="E932" s="331">
        <f>'表三 甲'!E1579</f>
        <v>0</v>
      </c>
      <c r="F932" s="338" t="s">
        <v>3028</v>
      </c>
      <c r="G932" s="329">
        <v>0.98</v>
      </c>
      <c r="H932" s="333">
        <v>153</v>
      </c>
      <c r="I932" s="336">
        <f t="shared" si="29"/>
        <v>0</v>
      </c>
      <c r="J932" s="336">
        <f t="shared" si="30"/>
        <v>0</v>
      </c>
    </row>
    <row r="933" hidden="1" spans="1:10">
      <c r="A933" s="328">
        <f>SUBTOTAL(3,$B$7:B933)</f>
        <v>23</v>
      </c>
      <c r="B933" s="337" t="s">
        <v>2672</v>
      </c>
      <c r="C933" s="337" t="s">
        <v>1597</v>
      </c>
      <c r="D933" s="330" t="s">
        <v>3023</v>
      </c>
      <c r="E933" s="331">
        <f>'表三 甲'!E1579</f>
        <v>0</v>
      </c>
      <c r="F933" s="338" t="s">
        <v>3032</v>
      </c>
      <c r="G933" s="329">
        <v>0.98</v>
      </c>
      <c r="H933" s="333">
        <v>117</v>
      </c>
      <c r="I933" s="336">
        <f t="shared" si="29"/>
        <v>0</v>
      </c>
      <c r="J933" s="336">
        <f t="shared" si="30"/>
        <v>0</v>
      </c>
    </row>
    <row r="934" hidden="1" spans="1:10">
      <c r="A934" s="328">
        <f>SUBTOTAL(3,$B$7:B934)</f>
        <v>23</v>
      </c>
      <c r="B934" s="337" t="s">
        <v>2672</v>
      </c>
      <c r="C934" s="337" t="s">
        <v>1597</v>
      </c>
      <c r="D934" s="330" t="s">
        <v>3023</v>
      </c>
      <c r="E934" s="331">
        <f>'表三 甲'!E1579</f>
        <v>0</v>
      </c>
      <c r="F934" s="338" t="s">
        <v>3033</v>
      </c>
      <c r="G934" s="329">
        <v>0.98</v>
      </c>
      <c r="H934" s="333">
        <v>116</v>
      </c>
      <c r="I934" s="336">
        <f t="shared" si="29"/>
        <v>0</v>
      </c>
      <c r="J934" s="336">
        <f t="shared" si="30"/>
        <v>0</v>
      </c>
    </row>
    <row r="935" hidden="1" spans="1:10">
      <c r="A935" s="328">
        <f>SUBTOTAL(3,$B$7:B935)</f>
        <v>23</v>
      </c>
      <c r="B935" s="337" t="s">
        <v>2673</v>
      </c>
      <c r="C935" s="337" t="s">
        <v>1599</v>
      </c>
      <c r="D935" s="330" t="s">
        <v>3023</v>
      </c>
      <c r="E935" s="331">
        <f>'表三 甲'!E1580</f>
        <v>0</v>
      </c>
      <c r="F935" s="338" t="s">
        <v>3028</v>
      </c>
      <c r="G935" s="329">
        <v>1.02</v>
      </c>
      <c r="H935" s="333">
        <v>153</v>
      </c>
      <c r="I935" s="336">
        <f t="shared" si="29"/>
        <v>0</v>
      </c>
      <c r="J935" s="336">
        <f t="shared" si="30"/>
        <v>0</v>
      </c>
    </row>
    <row r="936" hidden="1" spans="1:10">
      <c r="A936" s="328">
        <f>SUBTOTAL(3,$B$7:B936)</f>
        <v>23</v>
      </c>
      <c r="B936" s="337" t="s">
        <v>2673</v>
      </c>
      <c r="C936" s="337" t="s">
        <v>1599</v>
      </c>
      <c r="D936" s="330" t="s">
        <v>3023</v>
      </c>
      <c r="E936" s="334">
        <f>'表三 甲'!E1580</f>
        <v>0</v>
      </c>
      <c r="F936" s="339" t="s">
        <v>3032</v>
      </c>
      <c r="G936" s="334">
        <v>1.02</v>
      </c>
      <c r="H936" s="334">
        <v>117</v>
      </c>
      <c r="I936" s="336">
        <f t="shared" si="29"/>
        <v>0</v>
      </c>
      <c r="J936" s="336">
        <f t="shared" si="30"/>
        <v>0</v>
      </c>
    </row>
    <row r="937" hidden="1" spans="1:10">
      <c r="A937" s="328">
        <f>SUBTOTAL(3,$B$7:B937)</f>
        <v>23</v>
      </c>
      <c r="B937" s="337" t="s">
        <v>2673</v>
      </c>
      <c r="C937" s="337" t="s">
        <v>1599</v>
      </c>
      <c r="D937" s="330" t="s">
        <v>3023</v>
      </c>
      <c r="E937" s="334">
        <f>'表三 甲'!E1580</f>
        <v>0</v>
      </c>
      <c r="F937" s="339" t="s">
        <v>3033</v>
      </c>
      <c r="G937" s="334">
        <v>1.02</v>
      </c>
      <c r="H937" s="334">
        <v>116</v>
      </c>
      <c r="I937" s="336">
        <f t="shared" si="29"/>
        <v>0</v>
      </c>
      <c r="J937" s="336">
        <f t="shared" si="30"/>
        <v>0</v>
      </c>
    </row>
    <row r="938" hidden="1" spans="1:10">
      <c r="A938" s="328">
        <f>SUBTOTAL(3,$B$7:B938)</f>
        <v>23</v>
      </c>
      <c r="B938" s="337" t="s">
        <v>2674</v>
      </c>
      <c r="C938" s="337" t="s">
        <v>1601</v>
      </c>
      <c r="D938" s="330" t="s">
        <v>3023</v>
      </c>
      <c r="E938" s="334">
        <f>'表三 甲'!E1581</f>
        <v>0</v>
      </c>
      <c r="F938" s="339" t="s">
        <v>3028</v>
      </c>
      <c r="G938" s="334">
        <v>1.05</v>
      </c>
      <c r="H938" s="334">
        <v>153</v>
      </c>
      <c r="I938" s="336">
        <f t="shared" si="29"/>
        <v>0</v>
      </c>
      <c r="J938" s="336">
        <f t="shared" si="30"/>
        <v>0</v>
      </c>
    </row>
    <row r="939" hidden="1" spans="1:10">
      <c r="A939" s="328">
        <f>SUBTOTAL(3,$B$7:B939)</f>
        <v>23</v>
      </c>
      <c r="B939" s="337" t="s">
        <v>2674</v>
      </c>
      <c r="C939" s="337" t="s">
        <v>1601</v>
      </c>
      <c r="D939" s="330" t="s">
        <v>3023</v>
      </c>
      <c r="E939" s="334">
        <f>'表三 甲'!E1581</f>
        <v>0</v>
      </c>
      <c r="F939" s="339" t="s">
        <v>3033</v>
      </c>
      <c r="G939" s="334">
        <v>1.05</v>
      </c>
      <c r="H939" s="334">
        <v>116</v>
      </c>
      <c r="I939" s="336">
        <f t="shared" si="29"/>
        <v>0</v>
      </c>
      <c r="J939" s="336">
        <f t="shared" si="30"/>
        <v>0</v>
      </c>
    </row>
    <row r="940" hidden="1" spans="1:10">
      <c r="A940" s="328">
        <f>SUBTOTAL(3,$B$7:B940)</f>
        <v>23</v>
      </c>
      <c r="B940" s="337" t="s">
        <v>2674</v>
      </c>
      <c r="C940" s="337" t="s">
        <v>1601</v>
      </c>
      <c r="D940" s="330" t="s">
        <v>3023</v>
      </c>
      <c r="E940" s="334">
        <f>'表三 甲'!E1581</f>
        <v>0</v>
      </c>
      <c r="F940" s="339" t="s">
        <v>3032</v>
      </c>
      <c r="G940" s="334">
        <v>1.05</v>
      </c>
      <c r="H940" s="334">
        <v>117</v>
      </c>
      <c r="I940" s="336">
        <f t="shared" si="29"/>
        <v>0</v>
      </c>
      <c r="J940" s="336">
        <f t="shared" si="30"/>
        <v>0</v>
      </c>
    </row>
    <row r="941" hidden="1" spans="1:10">
      <c r="A941" s="328">
        <f>SUBTOTAL(3,$B$7:B941)</f>
        <v>23</v>
      </c>
      <c r="B941" s="337" t="s">
        <v>2675</v>
      </c>
      <c r="C941" s="337" t="s">
        <v>1603</v>
      </c>
      <c r="D941" s="330" t="s">
        <v>3023</v>
      </c>
      <c r="E941" s="334">
        <f>'表三 甲'!E1582</f>
        <v>0</v>
      </c>
      <c r="F941" s="339" t="s">
        <v>3028</v>
      </c>
      <c r="G941" s="334">
        <v>1.08</v>
      </c>
      <c r="H941" s="334">
        <v>153</v>
      </c>
      <c r="I941" s="336">
        <f t="shared" si="29"/>
        <v>0</v>
      </c>
      <c r="J941" s="336">
        <f t="shared" si="30"/>
        <v>0</v>
      </c>
    </row>
    <row r="942" hidden="1" spans="1:10">
      <c r="A942" s="328">
        <f>SUBTOTAL(3,$B$7:B942)</f>
        <v>23</v>
      </c>
      <c r="B942" s="337" t="s">
        <v>2675</v>
      </c>
      <c r="C942" s="337" t="s">
        <v>1603</v>
      </c>
      <c r="D942" s="330" t="s">
        <v>3023</v>
      </c>
      <c r="E942" s="334">
        <f>'表三 甲'!E1582</f>
        <v>0</v>
      </c>
      <c r="F942" s="339" t="s">
        <v>3032</v>
      </c>
      <c r="G942" s="334">
        <v>1.08</v>
      </c>
      <c r="H942" s="334">
        <v>117</v>
      </c>
      <c r="I942" s="336">
        <f t="shared" si="29"/>
        <v>0</v>
      </c>
      <c r="J942" s="336">
        <f t="shared" si="30"/>
        <v>0</v>
      </c>
    </row>
    <row r="943" hidden="1" spans="1:10">
      <c r="A943" s="328">
        <f>SUBTOTAL(3,$B$7:B943)</f>
        <v>23</v>
      </c>
      <c r="B943" s="337" t="s">
        <v>2675</v>
      </c>
      <c r="C943" s="337" t="s">
        <v>1603</v>
      </c>
      <c r="D943" s="330" t="s">
        <v>3023</v>
      </c>
      <c r="E943" s="334">
        <f>'表三 甲'!E1582</f>
        <v>0</v>
      </c>
      <c r="F943" s="339" t="s">
        <v>3033</v>
      </c>
      <c r="G943" s="334">
        <v>1.08</v>
      </c>
      <c r="H943" s="334">
        <v>116</v>
      </c>
      <c r="I943" s="336">
        <f t="shared" si="29"/>
        <v>0</v>
      </c>
      <c r="J943" s="336">
        <f t="shared" si="30"/>
        <v>0</v>
      </c>
    </row>
    <row r="944" hidden="1" spans="1:10">
      <c r="A944" s="328">
        <f>SUBTOTAL(3,$B$7:B944)</f>
        <v>23</v>
      </c>
      <c r="B944" s="337" t="s">
        <v>2676</v>
      </c>
      <c r="C944" s="337" t="s">
        <v>1605</v>
      </c>
      <c r="D944" s="330" t="s">
        <v>3023</v>
      </c>
      <c r="E944" s="334">
        <f>'表三 甲'!E1583</f>
        <v>0</v>
      </c>
      <c r="F944" s="339" t="s">
        <v>3028</v>
      </c>
      <c r="G944" s="334">
        <v>1.1</v>
      </c>
      <c r="H944" s="334">
        <v>153</v>
      </c>
      <c r="I944" s="336">
        <f t="shared" si="29"/>
        <v>0</v>
      </c>
      <c r="J944" s="336">
        <f t="shared" si="30"/>
        <v>0</v>
      </c>
    </row>
    <row r="945" hidden="1" spans="1:10">
      <c r="A945" s="328">
        <f>SUBTOTAL(3,$B$7:B945)</f>
        <v>23</v>
      </c>
      <c r="B945" s="337" t="s">
        <v>2676</v>
      </c>
      <c r="C945" s="337" t="s">
        <v>1605</v>
      </c>
      <c r="D945" s="330" t="s">
        <v>3023</v>
      </c>
      <c r="E945" s="334">
        <f>'表三 甲'!E1583</f>
        <v>0</v>
      </c>
      <c r="F945" s="339" t="s">
        <v>3033</v>
      </c>
      <c r="G945" s="334">
        <v>1.1</v>
      </c>
      <c r="H945" s="334">
        <v>116</v>
      </c>
      <c r="I945" s="336">
        <f t="shared" si="29"/>
        <v>0</v>
      </c>
      <c r="J945" s="336">
        <f t="shared" si="30"/>
        <v>0</v>
      </c>
    </row>
    <row r="946" hidden="1" spans="1:10">
      <c r="A946" s="328">
        <f>SUBTOTAL(3,$B$7:B946)</f>
        <v>23</v>
      </c>
      <c r="B946" s="337" t="s">
        <v>2676</v>
      </c>
      <c r="C946" s="337" t="s">
        <v>1605</v>
      </c>
      <c r="D946" s="330" t="s">
        <v>3023</v>
      </c>
      <c r="E946" s="334">
        <f>'表三 甲'!E1583</f>
        <v>0</v>
      </c>
      <c r="F946" s="339" t="s">
        <v>3032</v>
      </c>
      <c r="G946" s="334">
        <v>1.1</v>
      </c>
      <c r="H946" s="334">
        <v>117</v>
      </c>
      <c r="I946" s="336">
        <f t="shared" si="29"/>
        <v>0</v>
      </c>
      <c r="J946" s="336">
        <f t="shared" si="30"/>
        <v>0</v>
      </c>
    </row>
    <row r="947" hidden="1" spans="1:10">
      <c r="A947" s="328">
        <f>SUBTOTAL(3,$B$7:B947)</f>
        <v>23</v>
      </c>
      <c r="B947" s="337" t="s">
        <v>2677</v>
      </c>
      <c r="C947" s="337" t="s">
        <v>1607</v>
      </c>
      <c r="D947" s="330" t="s">
        <v>3023</v>
      </c>
      <c r="E947" s="334">
        <f>'表三 甲'!E1584</f>
        <v>0</v>
      </c>
      <c r="F947" s="339" t="s">
        <v>3033</v>
      </c>
      <c r="G947" s="334">
        <v>1.11</v>
      </c>
      <c r="H947" s="334">
        <v>116</v>
      </c>
      <c r="I947" s="336">
        <f t="shared" si="29"/>
        <v>0</v>
      </c>
      <c r="J947" s="336">
        <f t="shared" si="30"/>
        <v>0</v>
      </c>
    </row>
    <row r="948" hidden="1" spans="1:10">
      <c r="A948" s="328">
        <f>SUBTOTAL(3,$B$7:B948)</f>
        <v>23</v>
      </c>
      <c r="B948" s="337" t="s">
        <v>2677</v>
      </c>
      <c r="C948" s="337" t="s">
        <v>1607</v>
      </c>
      <c r="D948" s="330" t="s">
        <v>3023</v>
      </c>
      <c r="E948" s="334">
        <f>'表三 甲'!E1584</f>
        <v>0</v>
      </c>
      <c r="F948" s="339" t="s">
        <v>3032</v>
      </c>
      <c r="G948" s="334">
        <v>1.11</v>
      </c>
      <c r="H948" s="334">
        <v>117</v>
      </c>
      <c r="I948" s="336">
        <f t="shared" si="29"/>
        <v>0</v>
      </c>
      <c r="J948" s="336">
        <f t="shared" si="30"/>
        <v>0</v>
      </c>
    </row>
    <row r="949" hidden="1" spans="1:10">
      <c r="A949" s="328">
        <f>SUBTOTAL(3,$B$7:B949)</f>
        <v>23</v>
      </c>
      <c r="B949" s="337" t="s">
        <v>2677</v>
      </c>
      <c r="C949" s="337" t="s">
        <v>1607</v>
      </c>
      <c r="D949" s="330" t="s">
        <v>3023</v>
      </c>
      <c r="E949" s="334">
        <f>'表三 甲'!E1584</f>
        <v>0</v>
      </c>
      <c r="F949" s="339" t="s">
        <v>3028</v>
      </c>
      <c r="G949" s="334">
        <v>1.11</v>
      </c>
      <c r="H949" s="334">
        <v>153</v>
      </c>
      <c r="I949" s="336">
        <f t="shared" si="29"/>
        <v>0</v>
      </c>
      <c r="J949" s="336">
        <f t="shared" si="30"/>
        <v>0</v>
      </c>
    </row>
    <row r="950" hidden="1" spans="1:10">
      <c r="A950" s="328">
        <f>SUBTOTAL(3,$B$7:B950)</f>
        <v>23</v>
      </c>
      <c r="B950" s="337" t="s">
        <v>2678</v>
      </c>
      <c r="C950" s="337" t="s">
        <v>1609</v>
      </c>
      <c r="D950" s="330" t="s">
        <v>3023</v>
      </c>
      <c r="E950" s="334">
        <f>'表三 甲'!E1585</f>
        <v>0</v>
      </c>
      <c r="F950" s="339" t="s">
        <v>3028</v>
      </c>
      <c r="G950" s="334">
        <v>1.14</v>
      </c>
      <c r="H950" s="334">
        <v>153</v>
      </c>
      <c r="I950" s="336">
        <f t="shared" si="29"/>
        <v>0</v>
      </c>
      <c r="J950" s="336">
        <f t="shared" si="30"/>
        <v>0</v>
      </c>
    </row>
    <row r="951" hidden="1" spans="1:10">
      <c r="A951" s="328">
        <f>SUBTOTAL(3,$B$7:B951)</f>
        <v>23</v>
      </c>
      <c r="B951" s="337" t="s">
        <v>2678</v>
      </c>
      <c r="C951" s="337" t="s">
        <v>1609</v>
      </c>
      <c r="D951" s="330" t="s">
        <v>3023</v>
      </c>
      <c r="E951" s="334">
        <f>'表三 甲'!E1585</f>
        <v>0</v>
      </c>
      <c r="F951" s="339" t="s">
        <v>3033</v>
      </c>
      <c r="G951" s="334">
        <v>1.14</v>
      </c>
      <c r="H951" s="334">
        <v>116</v>
      </c>
      <c r="I951" s="336">
        <f t="shared" si="29"/>
        <v>0</v>
      </c>
      <c r="J951" s="336">
        <f t="shared" si="30"/>
        <v>0</v>
      </c>
    </row>
    <row r="952" hidden="1" spans="1:10">
      <c r="A952" s="328">
        <f>SUBTOTAL(3,$B$7:B952)</f>
        <v>23</v>
      </c>
      <c r="B952" s="337" t="s">
        <v>2678</v>
      </c>
      <c r="C952" s="337" t="s">
        <v>1609</v>
      </c>
      <c r="D952" s="330" t="s">
        <v>3023</v>
      </c>
      <c r="E952" s="334">
        <f>'表三 甲'!E1585</f>
        <v>0</v>
      </c>
      <c r="F952" s="339" t="s">
        <v>3032</v>
      </c>
      <c r="G952" s="334">
        <v>1.14</v>
      </c>
      <c r="H952" s="334">
        <v>117</v>
      </c>
      <c r="I952" s="336">
        <f t="shared" ref="I952:I1000" si="31">E952*G952</f>
        <v>0</v>
      </c>
      <c r="J952" s="336">
        <f t="shared" ref="J952:J1000" si="32">H952*I952</f>
        <v>0</v>
      </c>
    </row>
    <row r="953" hidden="1" spans="1:10">
      <c r="A953" s="328">
        <f>SUBTOTAL(3,$B$7:B953)</f>
        <v>23</v>
      </c>
      <c r="B953" s="337" t="s">
        <v>2679</v>
      </c>
      <c r="C953" s="337" t="s">
        <v>1611</v>
      </c>
      <c r="D953" s="330" t="s">
        <v>3023</v>
      </c>
      <c r="E953" s="334">
        <f>'表三 甲'!E1586</f>
        <v>0</v>
      </c>
      <c r="F953" s="339" t="s">
        <v>3033</v>
      </c>
      <c r="G953" s="334">
        <v>1.16</v>
      </c>
      <c r="H953" s="334">
        <v>116</v>
      </c>
      <c r="I953" s="336">
        <f t="shared" si="31"/>
        <v>0</v>
      </c>
      <c r="J953" s="336">
        <f t="shared" si="32"/>
        <v>0</v>
      </c>
    </row>
    <row r="954" hidden="1" spans="1:10">
      <c r="A954" s="328">
        <f>SUBTOTAL(3,$B$7:B954)</f>
        <v>23</v>
      </c>
      <c r="B954" s="337" t="s">
        <v>2679</v>
      </c>
      <c r="C954" s="337" t="s">
        <v>1611</v>
      </c>
      <c r="D954" s="330" t="s">
        <v>3023</v>
      </c>
      <c r="E954" s="334">
        <f>'表三 甲'!E1586</f>
        <v>0</v>
      </c>
      <c r="F954" s="339" t="s">
        <v>3028</v>
      </c>
      <c r="G954" s="334">
        <v>1.16</v>
      </c>
      <c r="H954" s="334">
        <v>153</v>
      </c>
      <c r="I954" s="336">
        <f t="shared" si="31"/>
        <v>0</v>
      </c>
      <c r="J954" s="336">
        <f t="shared" si="32"/>
        <v>0</v>
      </c>
    </row>
    <row r="955" hidden="1" spans="1:10">
      <c r="A955" s="328">
        <f>SUBTOTAL(3,$B$7:B955)</f>
        <v>23</v>
      </c>
      <c r="B955" s="337" t="s">
        <v>2679</v>
      </c>
      <c r="C955" s="337" t="s">
        <v>1611</v>
      </c>
      <c r="D955" s="330" t="s">
        <v>3023</v>
      </c>
      <c r="E955" s="334">
        <f>'表三 甲'!E1586</f>
        <v>0</v>
      </c>
      <c r="F955" s="339" t="s">
        <v>3032</v>
      </c>
      <c r="G955" s="334">
        <v>1.16</v>
      </c>
      <c r="H955" s="334">
        <v>117</v>
      </c>
      <c r="I955" s="336">
        <f t="shared" si="31"/>
        <v>0</v>
      </c>
      <c r="J955" s="336">
        <f t="shared" si="32"/>
        <v>0</v>
      </c>
    </row>
    <row r="956" hidden="1" spans="1:10">
      <c r="A956" s="328">
        <f>SUBTOTAL(3,$B$7:B956)</f>
        <v>23</v>
      </c>
      <c r="B956" s="337" t="s">
        <v>2680</v>
      </c>
      <c r="C956" s="337" t="s">
        <v>1613</v>
      </c>
      <c r="D956" s="330" t="s">
        <v>3023</v>
      </c>
      <c r="E956" s="334">
        <f>'表三 甲'!E1587</f>
        <v>0</v>
      </c>
      <c r="F956" s="339" t="s">
        <v>3032</v>
      </c>
      <c r="G956" s="334">
        <v>1.17</v>
      </c>
      <c r="H956" s="334">
        <v>117</v>
      </c>
      <c r="I956" s="336">
        <f t="shared" si="31"/>
        <v>0</v>
      </c>
      <c r="J956" s="336">
        <f t="shared" si="32"/>
        <v>0</v>
      </c>
    </row>
    <row r="957" hidden="1" spans="1:10">
      <c r="A957" s="328">
        <f>SUBTOTAL(3,$B$7:B957)</f>
        <v>23</v>
      </c>
      <c r="B957" s="337" t="s">
        <v>2680</v>
      </c>
      <c r="C957" s="337" t="s">
        <v>1613</v>
      </c>
      <c r="D957" s="330" t="s">
        <v>3023</v>
      </c>
      <c r="E957" s="334">
        <f>'表三 甲'!E1587</f>
        <v>0</v>
      </c>
      <c r="F957" s="339" t="s">
        <v>3033</v>
      </c>
      <c r="G957" s="334">
        <v>1.17</v>
      </c>
      <c r="H957" s="334">
        <v>116</v>
      </c>
      <c r="I957" s="336">
        <f t="shared" si="31"/>
        <v>0</v>
      </c>
      <c r="J957" s="336">
        <f t="shared" si="32"/>
        <v>0</v>
      </c>
    </row>
    <row r="958" hidden="1" spans="1:10">
      <c r="A958" s="328">
        <f>SUBTOTAL(3,$B$7:B958)</f>
        <v>23</v>
      </c>
      <c r="B958" s="337" t="s">
        <v>2680</v>
      </c>
      <c r="C958" s="337" t="s">
        <v>1613</v>
      </c>
      <c r="D958" s="330" t="s">
        <v>3023</v>
      </c>
      <c r="E958" s="334">
        <f>'表三 甲'!E1587</f>
        <v>0</v>
      </c>
      <c r="F958" s="339" t="s">
        <v>3028</v>
      </c>
      <c r="G958" s="334">
        <v>1.17</v>
      </c>
      <c r="H958" s="334">
        <v>153</v>
      </c>
      <c r="I958" s="336">
        <f t="shared" si="31"/>
        <v>0</v>
      </c>
      <c r="J958" s="336">
        <f t="shared" si="32"/>
        <v>0</v>
      </c>
    </row>
    <row r="959" hidden="1" spans="1:10">
      <c r="A959" s="328">
        <f>SUBTOTAL(3,$B$7:B959)</f>
        <v>23</v>
      </c>
      <c r="B959" s="337" t="s">
        <v>2681</v>
      </c>
      <c r="C959" s="337" t="s">
        <v>1615</v>
      </c>
      <c r="D959" s="330" t="s">
        <v>3023</v>
      </c>
      <c r="E959" s="334">
        <f>'表三 甲'!E1588</f>
        <v>0</v>
      </c>
      <c r="F959" s="339" t="s">
        <v>3032</v>
      </c>
      <c r="G959" s="334">
        <v>1.19</v>
      </c>
      <c r="H959" s="334">
        <v>117</v>
      </c>
      <c r="I959" s="336">
        <f t="shared" si="31"/>
        <v>0</v>
      </c>
      <c r="J959" s="336">
        <f t="shared" si="32"/>
        <v>0</v>
      </c>
    </row>
    <row r="960" hidden="1" spans="1:10">
      <c r="A960" s="328">
        <f>SUBTOTAL(3,$B$7:B960)</f>
        <v>23</v>
      </c>
      <c r="B960" s="337" t="s">
        <v>2681</v>
      </c>
      <c r="C960" s="337" t="s">
        <v>1615</v>
      </c>
      <c r="D960" s="330" t="s">
        <v>3023</v>
      </c>
      <c r="E960" s="334">
        <f>'表三 甲'!E1588</f>
        <v>0</v>
      </c>
      <c r="F960" s="339" t="s">
        <v>3033</v>
      </c>
      <c r="G960" s="334">
        <v>1.19</v>
      </c>
      <c r="H960" s="334">
        <v>116</v>
      </c>
      <c r="I960" s="336">
        <f t="shared" si="31"/>
        <v>0</v>
      </c>
      <c r="J960" s="336">
        <f t="shared" si="32"/>
        <v>0</v>
      </c>
    </row>
    <row r="961" hidden="1" spans="1:10">
      <c r="A961" s="328">
        <f>SUBTOTAL(3,$B$7:B961)</f>
        <v>23</v>
      </c>
      <c r="B961" s="337" t="s">
        <v>2681</v>
      </c>
      <c r="C961" s="337" t="s">
        <v>1615</v>
      </c>
      <c r="D961" s="330" t="s">
        <v>3023</v>
      </c>
      <c r="E961" s="334">
        <f>'表三 甲'!E1588</f>
        <v>0</v>
      </c>
      <c r="F961" s="339" t="s">
        <v>3028</v>
      </c>
      <c r="G961" s="334">
        <v>1.19</v>
      </c>
      <c r="H961" s="334">
        <v>153</v>
      </c>
      <c r="I961" s="336">
        <f t="shared" si="31"/>
        <v>0</v>
      </c>
      <c r="J961" s="336">
        <f t="shared" si="32"/>
        <v>0</v>
      </c>
    </row>
    <row r="962" hidden="1" spans="1:10">
      <c r="A962" s="328">
        <f>SUBTOTAL(3,$B$7:B962)</f>
        <v>23</v>
      </c>
      <c r="B962" s="337" t="s">
        <v>2682</v>
      </c>
      <c r="C962" s="337" t="s">
        <v>1617</v>
      </c>
      <c r="D962" s="330" t="s">
        <v>3023</v>
      </c>
      <c r="E962" s="334">
        <f>'表三 甲'!E1589</f>
        <v>0</v>
      </c>
      <c r="F962" s="339" t="s">
        <v>3028</v>
      </c>
      <c r="G962" s="334">
        <v>1.21</v>
      </c>
      <c r="H962" s="334">
        <v>153</v>
      </c>
      <c r="I962" s="336">
        <f t="shared" si="31"/>
        <v>0</v>
      </c>
      <c r="J962" s="336">
        <f t="shared" si="32"/>
        <v>0</v>
      </c>
    </row>
    <row r="963" hidden="1" spans="1:10">
      <c r="A963" s="328">
        <f>SUBTOTAL(3,$B$7:B963)</f>
        <v>23</v>
      </c>
      <c r="B963" s="337" t="s">
        <v>2682</v>
      </c>
      <c r="C963" s="337" t="s">
        <v>1617</v>
      </c>
      <c r="D963" s="330" t="s">
        <v>3023</v>
      </c>
      <c r="E963" s="334">
        <f>'表三 甲'!E1589</f>
        <v>0</v>
      </c>
      <c r="F963" s="339" t="s">
        <v>3033</v>
      </c>
      <c r="G963" s="334">
        <v>1.21</v>
      </c>
      <c r="H963" s="334">
        <v>116</v>
      </c>
      <c r="I963" s="336">
        <f t="shared" si="31"/>
        <v>0</v>
      </c>
      <c r="J963" s="336">
        <f t="shared" si="32"/>
        <v>0</v>
      </c>
    </row>
    <row r="964" hidden="1" spans="1:10">
      <c r="A964" s="328">
        <f>SUBTOTAL(3,$B$7:B964)</f>
        <v>23</v>
      </c>
      <c r="B964" s="337" t="s">
        <v>2682</v>
      </c>
      <c r="C964" s="337" t="s">
        <v>1617</v>
      </c>
      <c r="D964" s="330" t="s">
        <v>3023</v>
      </c>
      <c r="E964" s="331">
        <f>'表三 甲'!E1589</f>
        <v>0</v>
      </c>
      <c r="F964" s="339" t="s">
        <v>3032</v>
      </c>
      <c r="G964" s="329">
        <v>1.21</v>
      </c>
      <c r="H964" s="334">
        <v>117</v>
      </c>
      <c r="I964" s="336">
        <f t="shared" si="31"/>
        <v>0</v>
      </c>
      <c r="J964" s="336">
        <f t="shared" si="32"/>
        <v>0</v>
      </c>
    </row>
    <row r="965" ht="24" hidden="1" spans="1:10">
      <c r="A965" s="328">
        <f>SUBTOTAL(3,$B$7:B965)</f>
        <v>23</v>
      </c>
      <c r="B965" s="337" t="s">
        <v>2683</v>
      </c>
      <c r="C965" s="337" t="s">
        <v>1619</v>
      </c>
      <c r="D965" s="330" t="s">
        <v>3023</v>
      </c>
      <c r="E965" s="331">
        <f>'表三 甲'!E1590</f>
        <v>0</v>
      </c>
      <c r="F965" s="339" t="s">
        <v>3033</v>
      </c>
      <c r="G965" s="329">
        <v>0.06</v>
      </c>
      <c r="H965" s="334">
        <v>116</v>
      </c>
      <c r="I965" s="336">
        <f t="shared" si="31"/>
        <v>0</v>
      </c>
      <c r="J965" s="336">
        <f t="shared" si="32"/>
        <v>0</v>
      </c>
    </row>
    <row r="966" ht="24" hidden="1" spans="1:10">
      <c r="A966" s="328">
        <f>SUBTOTAL(3,$B$7:B966)</f>
        <v>23</v>
      </c>
      <c r="B966" s="337" t="s">
        <v>2683</v>
      </c>
      <c r="C966" s="337" t="s">
        <v>1619</v>
      </c>
      <c r="D966" s="330" t="s">
        <v>3023</v>
      </c>
      <c r="E966" s="331">
        <f>E965</f>
        <v>0</v>
      </c>
      <c r="F966" s="339" t="s">
        <v>3032</v>
      </c>
      <c r="G966" s="329">
        <v>0.06</v>
      </c>
      <c r="H966" s="334">
        <v>117</v>
      </c>
      <c r="I966" s="336">
        <f t="shared" si="31"/>
        <v>0</v>
      </c>
      <c r="J966" s="336">
        <f t="shared" si="32"/>
        <v>0</v>
      </c>
    </row>
    <row r="967" ht="24" hidden="1" spans="1:10">
      <c r="A967" s="328">
        <f>SUBTOTAL(3,$B$7:B967)</f>
        <v>23</v>
      </c>
      <c r="B967" s="337" t="s">
        <v>2684</v>
      </c>
      <c r="C967" s="337" t="s">
        <v>1622</v>
      </c>
      <c r="D967" s="330" t="s">
        <v>3023</v>
      </c>
      <c r="E967" s="331">
        <f>'表三 甲'!E1591</f>
        <v>0</v>
      </c>
      <c r="F967" s="339" t="s">
        <v>3033</v>
      </c>
      <c r="G967" s="329">
        <v>0.06</v>
      </c>
      <c r="H967" s="334">
        <v>116</v>
      </c>
      <c r="I967" s="336">
        <f t="shared" si="31"/>
        <v>0</v>
      </c>
      <c r="J967" s="336">
        <f t="shared" si="32"/>
        <v>0</v>
      </c>
    </row>
    <row r="968" ht="24" hidden="1" spans="1:10">
      <c r="A968" s="328">
        <f>SUBTOTAL(3,$B$7:B968)</f>
        <v>23</v>
      </c>
      <c r="B968" s="337" t="s">
        <v>2684</v>
      </c>
      <c r="C968" s="337" t="s">
        <v>1622</v>
      </c>
      <c r="D968" s="330" t="s">
        <v>3023</v>
      </c>
      <c r="E968" s="331">
        <f>E967</f>
        <v>0</v>
      </c>
      <c r="F968" s="339" t="s">
        <v>3032</v>
      </c>
      <c r="G968" s="329">
        <v>0.06</v>
      </c>
      <c r="H968" s="334">
        <v>117</v>
      </c>
      <c r="I968" s="336">
        <f t="shared" si="31"/>
        <v>0</v>
      </c>
      <c r="J968" s="336">
        <f t="shared" si="32"/>
        <v>0</v>
      </c>
    </row>
    <row r="969" ht="24" hidden="1" spans="1:10">
      <c r="A969" s="328">
        <f>SUBTOTAL(3,$B$7:B969)</f>
        <v>23</v>
      </c>
      <c r="B969" s="337" t="s">
        <v>2685</v>
      </c>
      <c r="C969" s="337" t="s">
        <v>1624</v>
      </c>
      <c r="D969" s="330" t="s">
        <v>3023</v>
      </c>
      <c r="E969" s="331">
        <f>'表三 甲'!E1592</f>
        <v>0</v>
      </c>
      <c r="F969" s="339" t="s">
        <v>3032</v>
      </c>
      <c r="G969" s="329">
        <v>0.1</v>
      </c>
      <c r="H969" s="334">
        <v>117</v>
      </c>
      <c r="I969" s="336">
        <f t="shared" si="31"/>
        <v>0</v>
      </c>
      <c r="J969" s="336">
        <f t="shared" si="32"/>
        <v>0</v>
      </c>
    </row>
    <row r="970" ht="24" hidden="1" spans="1:10">
      <c r="A970" s="328">
        <f>SUBTOTAL(3,$B$7:B970)</f>
        <v>23</v>
      </c>
      <c r="B970" s="337" t="s">
        <v>2685</v>
      </c>
      <c r="C970" s="337" t="s">
        <v>1624</v>
      </c>
      <c r="D970" s="330" t="s">
        <v>3023</v>
      </c>
      <c r="E970" s="331">
        <f>E969</f>
        <v>0</v>
      </c>
      <c r="F970" s="338" t="s">
        <v>3033</v>
      </c>
      <c r="G970" s="329">
        <v>0.1</v>
      </c>
      <c r="H970" s="333">
        <v>116</v>
      </c>
      <c r="I970" s="336">
        <f t="shared" si="31"/>
        <v>0</v>
      </c>
      <c r="J970" s="336">
        <f t="shared" si="32"/>
        <v>0</v>
      </c>
    </row>
    <row r="971" ht="24" hidden="1" spans="1:10">
      <c r="A971" s="328">
        <f>SUBTOTAL(3,$B$7:B971)</f>
        <v>23</v>
      </c>
      <c r="B971" s="337" t="s">
        <v>2686</v>
      </c>
      <c r="C971" s="337" t="s">
        <v>1626</v>
      </c>
      <c r="D971" s="330" t="s">
        <v>3023</v>
      </c>
      <c r="E971" s="331">
        <f>'表三 甲'!E1593</f>
        <v>0</v>
      </c>
      <c r="F971" s="338" t="s">
        <v>3033</v>
      </c>
      <c r="G971" s="329">
        <v>0.1</v>
      </c>
      <c r="H971" s="333">
        <v>116</v>
      </c>
      <c r="I971" s="336">
        <f t="shared" si="31"/>
        <v>0</v>
      </c>
      <c r="J971" s="336">
        <f t="shared" si="32"/>
        <v>0</v>
      </c>
    </row>
    <row r="972" ht="24" hidden="1" spans="1:10">
      <c r="A972" s="328">
        <f>SUBTOTAL(3,$B$7:B972)</f>
        <v>23</v>
      </c>
      <c r="B972" s="337" t="s">
        <v>2686</v>
      </c>
      <c r="C972" s="337" t="s">
        <v>1626</v>
      </c>
      <c r="D972" s="330" t="s">
        <v>3023</v>
      </c>
      <c r="E972" s="331">
        <f>E971</f>
        <v>0</v>
      </c>
      <c r="F972" s="338" t="s">
        <v>3032</v>
      </c>
      <c r="G972" s="329">
        <v>0.1</v>
      </c>
      <c r="H972" s="333">
        <v>117</v>
      </c>
      <c r="I972" s="336">
        <f t="shared" si="31"/>
        <v>0</v>
      </c>
      <c r="J972" s="336">
        <f t="shared" si="32"/>
        <v>0</v>
      </c>
    </row>
    <row r="973" ht="24" hidden="1" spans="1:10">
      <c r="A973" s="328">
        <f>SUBTOTAL(3,$B$7:B973)</f>
        <v>23</v>
      </c>
      <c r="B973" s="337" t="s">
        <v>2687</v>
      </c>
      <c r="C973" s="337" t="s">
        <v>1628</v>
      </c>
      <c r="D973" s="330" t="s">
        <v>3023</v>
      </c>
      <c r="E973" s="331">
        <f>'表三 甲'!E1594</f>
        <v>0</v>
      </c>
      <c r="F973" s="338" t="s">
        <v>3033</v>
      </c>
      <c r="G973" s="329">
        <v>0.15</v>
      </c>
      <c r="H973" s="333">
        <v>116</v>
      </c>
      <c r="I973" s="336">
        <f t="shared" si="31"/>
        <v>0</v>
      </c>
      <c r="J973" s="336">
        <f t="shared" si="32"/>
        <v>0</v>
      </c>
    </row>
    <row r="974" ht="24" hidden="1" spans="1:10">
      <c r="A974" s="328">
        <f>SUBTOTAL(3,$B$7:B974)</f>
        <v>23</v>
      </c>
      <c r="B974" s="337" t="s">
        <v>2687</v>
      </c>
      <c r="C974" s="337" t="s">
        <v>1628</v>
      </c>
      <c r="D974" s="330" t="s">
        <v>3023</v>
      </c>
      <c r="E974" s="331">
        <f>E973</f>
        <v>0</v>
      </c>
      <c r="F974" s="338" t="s">
        <v>3032</v>
      </c>
      <c r="G974" s="329">
        <v>0.15</v>
      </c>
      <c r="H974" s="333">
        <v>117</v>
      </c>
      <c r="I974" s="336">
        <f t="shared" si="31"/>
        <v>0</v>
      </c>
      <c r="J974" s="336">
        <f t="shared" si="32"/>
        <v>0</v>
      </c>
    </row>
    <row r="975" ht="24" hidden="1" spans="1:10">
      <c r="A975" s="328">
        <f>SUBTOTAL(3,$B$7:B975)</f>
        <v>23</v>
      </c>
      <c r="B975" s="337" t="s">
        <v>2688</v>
      </c>
      <c r="C975" s="337" t="s">
        <v>1630</v>
      </c>
      <c r="D975" s="330" t="s">
        <v>3023</v>
      </c>
      <c r="E975" s="331">
        <f>'表三 甲'!E1595</f>
        <v>0</v>
      </c>
      <c r="F975" s="338" t="s">
        <v>3032</v>
      </c>
      <c r="G975" s="329">
        <v>0.15</v>
      </c>
      <c r="H975" s="333">
        <v>117</v>
      </c>
      <c r="I975" s="336">
        <f t="shared" si="31"/>
        <v>0</v>
      </c>
      <c r="J975" s="336">
        <f t="shared" si="32"/>
        <v>0</v>
      </c>
    </row>
    <row r="976" ht="24" hidden="1" spans="1:10">
      <c r="A976" s="328">
        <f>SUBTOTAL(3,$B$7:B976)</f>
        <v>23</v>
      </c>
      <c r="B976" s="337" t="s">
        <v>2688</v>
      </c>
      <c r="C976" s="337" t="s">
        <v>1630</v>
      </c>
      <c r="D976" s="330" t="s">
        <v>3023</v>
      </c>
      <c r="E976" s="331">
        <f>E975</f>
        <v>0</v>
      </c>
      <c r="F976" s="338" t="s">
        <v>3033</v>
      </c>
      <c r="G976" s="329">
        <v>0.15</v>
      </c>
      <c r="H976" s="333">
        <v>116</v>
      </c>
      <c r="I976" s="336">
        <f t="shared" si="31"/>
        <v>0</v>
      </c>
      <c r="J976" s="336">
        <f t="shared" si="32"/>
        <v>0</v>
      </c>
    </row>
    <row r="977" ht="24" hidden="1" spans="1:10">
      <c r="A977" s="328">
        <f>SUBTOTAL(3,$B$7:B977)</f>
        <v>23</v>
      </c>
      <c r="B977" s="337" t="s">
        <v>2689</v>
      </c>
      <c r="C977" s="337" t="s">
        <v>1632</v>
      </c>
      <c r="D977" s="330" t="s">
        <v>3023</v>
      </c>
      <c r="E977" s="331">
        <f>'表三 甲'!E1596</f>
        <v>0</v>
      </c>
      <c r="F977" s="338" t="s">
        <v>3032</v>
      </c>
      <c r="G977" s="329">
        <v>0.2</v>
      </c>
      <c r="H977" s="333">
        <v>117</v>
      </c>
      <c r="I977" s="336">
        <f t="shared" si="31"/>
        <v>0</v>
      </c>
      <c r="J977" s="336">
        <f t="shared" si="32"/>
        <v>0</v>
      </c>
    </row>
    <row r="978" ht="24" hidden="1" spans="1:10">
      <c r="A978" s="328">
        <f>SUBTOTAL(3,$B$7:B978)</f>
        <v>23</v>
      </c>
      <c r="B978" s="337" t="s">
        <v>2689</v>
      </c>
      <c r="C978" s="337" t="s">
        <v>1632</v>
      </c>
      <c r="D978" s="330" t="s">
        <v>3023</v>
      </c>
      <c r="E978" s="331">
        <f>E977</f>
        <v>0</v>
      </c>
      <c r="F978" s="338" t="s">
        <v>3033</v>
      </c>
      <c r="G978" s="329">
        <v>0.2</v>
      </c>
      <c r="H978" s="333">
        <v>116</v>
      </c>
      <c r="I978" s="336">
        <f t="shared" si="31"/>
        <v>0</v>
      </c>
      <c r="J978" s="336">
        <f t="shared" si="32"/>
        <v>0</v>
      </c>
    </row>
    <row r="979" ht="24" hidden="1" spans="1:10">
      <c r="A979" s="328">
        <f>SUBTOTAL(3,$B$7:B979)</f>
        <v>23</v>
      </c>
      <c r="B979" s="337" t="s">
        <v>2690</v>
      </c>
      <c r="C979" s="337" t="s">
        <v>1634</v>
      </c>
      <c r="D979" s="330" t="s">
        <v>3023</v>
      </c>
      <c r="E979" s="331">
        <f>'表三 甲'!E1597</f>
        <v>0</v>
      </c>
      <c r="F979" s="338" t="s">
        <v>3034</v>
      </c>
      <c r="G979" s="329">
        <v>0.1</v>
      </c>
      <c r="H979" s="333">
        <v>0</v>
      </c>
      <c r="I979" s="336">
        <f t="shared" si="31"/>
        <v>0</v>
      </c>
      <c r="J979" s="336">
        <f t="shared" si="32"/>
        <v>0</v>
      </c>
    </row>
    <row r="980" hidden="1" spans="1:10">
      <c r="A980" s="328">
        <f>SUBTOTAL(3,$B$7:B980)</f>
        <v>23</v>
      </c>
      <c r="B980" s="337" t="s">
        <v>2761</v>
      </c>
      <c r="C980" s="337" t="s">
        <v>1777</v>
      </c>
      <c r="D980" s="330" t="s">
        <v>3023</v>
      </c>
      <c r="E980" s="331">
        <f>'表三 甲'!E1668</f>
        <v>0</v>
      </c>
      <c r="F980" s="338" t="s">
        <v>3035</v>
      </c>
      <c r="G980" s="329">
        <v>0.05</v>
      </c>
      <c r="H980" s="333">
        <v>156</v>
      </c>
      <c r="I980" s="336">
        <f t="shared" si="31"/>
        <v>0</v>
      </c>
      <c r="J980" s="336">
        <f t="shared" si="32"/>
        <v>0</v>
      </c>
    </row>
    <row r="981" hidden="1" spans="1:10">
      <c r="A981" s="328">
        <f>SUBTOTAL(3,$B$7:B981)</f>
        <v>23</v>
      </c>
      <c r="B981" s="337" t="s">
        <v>2765</v>
      </c>
      <c r="C981" s="337" t="s">
        <v>1786</v>
      </c>
      <c r="D981" s="330" t="s">
        <v>3023</v>
      </c>
      <c r="E981" s="331">
        <f>'表三 甲'!E1672</f>
        <v>0</v>
      </c>
      <c r="F981" s="338" t="s">
        <v>3030</v>
      </c>
      <c r="G981" s="329">
        <v>0</v>
      </c>
      <c r="H981" s="333">
        <v>117</v>
      </c>
      <c r="I981" s="336">
        <f t="shared" si="31"/>
        <v>0</v>
      </c>
      <c r="J981" s="336">
        <f t="shared" si="32"/>
        <v>0</v>
      </c>
    </row>
    <row r="982" hidden="1" spans="1:10">
      <c r="A982" s="328">
        <f>SUBTOTAL(3,$B$7:B982)</f>
        <v>23</v>
      </c>
      <c r="B982" s="337" t="s">
        <v>2765</v>
      </c>
      <c r="C982" s="337" t="s">
        <v>1786</v>
      </c>
      <c r="D982" s="330" t="s">
        <v>3023</v>
      </c>
      <c r="E982" s="331">
        <f>E981</f>
        <v>0</v>
      </c>
      <c r="F982" s="338" t="s">
        <v>3031</v>
      </c>
      <c r="G982" s="329">
        <v>0</v>
      </c>
      <c r="H982" s="333">
        <v>117</v>
      </c>
      <c r="I982" s="336">
        <f t="shared" si="31"/>
        <v>0</v>
      </c>
      <c r="J982" s="336">
        <f t="shared" si="32"/>
        <v>0</v>
      </c>
    </row>
    <row r="983" hidden="1" spans="1:10">
      <c r="A983" s="328">
        <f>SUBTOTAL(3,$B$7:B983)</f>
        <v>23</v>
      </c>
      <c r="B983" s="337" t="s">
        <v>2766</v>
      </c>
      <c r="C983" s="337" t="s">
        <v>1789</v>
      </c>
      <c r="D983" s="330" t="s">
        <v>3023</v>
      </c>
      <c r="E983" s="331">
        <f>'表三 甲'!E1673</f>
        <v>0</v>
      </c>
      <c r="F983" s="338" t="s">
        <v>3030</v>
      </c>
      <c r="G983" s="329">
        <v>0</v>
      </c>
      <c r="H983" s="333">
        <v>117</v>
      </c>
      <c r="I983" s="336">
        <f t="shared" si="31"/>
        <v>0</v>
      </c>
      <c r="J983" s="336">
        <f t="shared" si="32"/>
        <v>0</v>
      </c>
    </row>
    <row r="984" hidden="1" spans="1:10">
      <c r="A984" s="328">
        <f>SUBTOTAL(3,$B$7:B984)</f>
        <v>23</v>
      </c>
      <c r="B984" s="337" t="s">
        <v>2766</v>
      </c>
      <c r="C984" s="337" t="s">
        <v>1789</v>
      </c>
      <c r="D984" s="330" t="s">
        <v>3023</v>
      </c>
      <c r="E984" s="331">
        <f>E983</f>
        <v>0</v>
      </c>
      <c r="F984" s="338" t="s">
        <v>3031</v>
      </c>
      <c r="G984" s="329">
        <v>0</v>
      </c>
      <c r="H984" s="333">
        <v>117</v>
      </c>
      <c r="I984" s="336">
        <f t="shared" si="31"/>
        <v>0</v>
      </c>
      <c r="J984" s="336">
        <f t="shared" si="32"/>
        <v>0</v>
      </c>
    </row>
    <row r="985" hidden="1" spans="1:10">
      <c r="A985" s="328">
        <f>SUBTOTAL(3,$B$7:B985)</f>
        <v>23</v>
      </c>
      <c r="B985" s="337" t="s">
        <v>2767</v>
      </c>
      <c r="C985" s="337" t="s">
        <v>2768</v>
      </c>
      <c r="D985" s="330" t="s">
        <v>3023</v>
      </c>
      <c r="E985" s="331">
        <f>'表三 甲'!E1674</f>
        <v>0</v>
      </c>
      <c r="F985" s="338" t="s">
        <v>3030</v>
      </c>
      <c r="G985" s="329">
        <v>0</v>
      </c>
      <c r="H985" s="333">
        <v>117</v>
      </c>
      <c r="I985" s="336">
        <f t="shared" si="31"/>
        <v>0</v>
      </c>
      <c r="J985" s="336">
        <f t="shared" si="32"/>
        <v>0</v>
      </c>
    </row>
    <row r="986" hidden="1" spans="1:10">
      <c r="A986" s="328">
        <f>SUBTOTAL(3,$B$7:B986)</f>
        <v>23</v>
      </c>
      <c r="B986" s="337" t="s">
        <v>2767</v>
      </c>
      <c r="C986" s="337" t="s">
        <v>2768</v>
      </c>
      <c r="D986" s="330" t="s">
        <v>3023</v>
      </c>
      <c r="E986" s="331">
        <f>E985</f>
        <v>0</v>
      </c>
      <c r="F986" s="338" t="s">
        <v>3031</v>
      </c>
      <c r="G986" s="329">
        <v>0</v>
      </c>
      <c r="H986" s="333">
        <v>117</v>
      </c>
      <c r="I986" s="336">
        <f t="shared" si="31"/>
        <v>0</v>
      </c>
      <c r="J986" s="336">
        <f t="shared" si="32"/>
        <v>0</v>
      </c>
    </row>
    <row r="987" hidden="1" spans="1:10">
      <c r="A987" s="328">
        <f>SUBTOTAL(3,$B$7:B987)</f>
        <v>23</v>
      </c>
      <c r="B987" s="337" t="s">
        <v>2796</v>
      </c>
      <c r="C987" s="337" t="s">
        <v>1850</v>
      </c>
      <c r="D987" s="330" t="s">
        <v>3023</v>
      </c>
      <c r="E987" s="331">
        <f>'表三 甲'!E1702</f>
        <v>0</v>
      </c>
      <c r="F987" s="338" t="s">
        <v>3032</v>
      </c>
      <c r="G987" s="329">
        <v>0.06</v>
      </c>
      <c r="H987" s="333">
        <v>117</v>
      </c>
      <c r="I987" s="336">
        <f t="shared" si="31"/>
        <v>0</v>
      </c>
      <c r="J987" s="336">
        <f t="shared" si="32"/>
        <v>0</v>
      </c>
    </row>
    <row r="988" hidden="1" spans="1:10">
      <c r="A988" s="328">
        <f>SUBTOTAL(3,$B$7:B988)</f>
        <v>23</v>
      </c>
      <c r="B988" s="337" t="s">
        <v>2796</v>
      </c>
      <c r="C988" s="337" t="s">
        <v>1850</v>
      </c>
      <c r="D988" s="330" t="s">
        <v>3023</v>
      </c>
      <c r="E988" s="331">
        <f>E987</f>
        <v>0</v>
      </c>
      <c r="F988" s="338" t="s">
        <v>3033</v>
      </c>
      <c r="G988" s="329">
        <v>0.06</v>
      </c>
      <c r="H988" s="333">
        <v>116</v>
      </c>
      <c r="I988" s="336">
        <f t="shared" si="31"/>
        <v>0</v>
      </c>
      <c r="J988" s="336">
        <f t="shared" si="32"/>
        <v>0</v>
      </c>
    </row>
    <row r="989" hidden="1" spans="1:10">
      <c r="A989" s="328">
        <f>SUBTOTAL(3,$B$7:B989)</f>
        <v>23</v>
      </c>
      <c r="B989" s="337" t="s">
        <v>2797</v>
      </c>
      <c r="C989" s="337" t="s">
        <v>1852</v>
      </c>
      <c r="D989" s="330" t="s">
        <v>3023</v>
      </c>
      <c r="E989" s="331">
        <f>'表三 甲'!E1703</f>
        <v>0</v>
      </c>
      <c r="F989" s="338" t="s">
        <v>3032</v>
      </c>
      <c r="G989" s="329">
        <v>0.12</v>
      </c>
      <c r="H989" s="333">
        <v>117</v>
      </c>
      <c r="I989" s="336">
        <f t="shared" si="31"/>
        <v>0</v>
      </c>
      <c r="J989" s="336">
        <f t="shared" si="32"/>
        <v>0</v>
      </c>
    </row>
    <row r="990" hidden="1" spans="1:10">
      <c r="A990" s="328">
        <f>SUBTOTAL(3,$B$7:B990)</f>
        <v>23</v>
      </c>
      <c r="B990" s="337" t="s">
        <v>2797</v>
      </c>
      <c r="C990" s="337" t="s">
        <v>1852</v>
      </c>
      <c r="D990" s="330" t="s">
        <v>3023</v>
      </c>
      <c r="E990" s="331">
        <f>E989</f>
        <v>0</v>
      </c>
      <c r="F990" s="338" t="s">
        <v>3033</v>
      </c>
      <c r="G990" s="329">
        <v>0.12</v>
      </c>
      <c r="H990" s="333">
        <v>116</v>
      </c>
      <c r="I990" s="336">
        <f t="shared" si="31"/>
        <v>0</v>
      </c>
      <c r="J990" s="336">
        <f t="shared" si="32"/>
        <v>0</v>
      </c>
    </row>
    <row r="991" hidden="1" spans="1:10">
      <c r="A991" s="328">
        <f>SUBTOTAL(3,$B$7:B991)</f>
        <v>23</v>
      </c>
      <c r="B991" s="337" t="s">
        <v>2798</v>
      </c>
      <c r="C991" s="337" t="s">
        <v>1854</v>
      </c>
      <c r="D991" s="330" t="s">
        <v>3023</v>
      </c>
      <c r="E991" s="331">
        <f>'表三 甲'!E1704</f>
        <v>0</v>
      </c>
      <c r="F991" s="338" t="s">
        <v>3032</v>
      </c>
      <c r="G991" s="329">
        <v>0.18</v>
      </c>
      <c r="H991" s="333">
        <v>117</v>
      </c>
      <c r="I991" s="336">
        <f t="shared" si="31"/>
        <v>0</v>
      </c>
      <c r="J991" s="336">
        <f t="shared" si="32"/>
        <v>0</v>
      </c>
    </row>
    <row r="992" hidden="1" spans="1:10">
      <c r="A992" s="328">
        <f>SUBTOTAL(3,$B$7:B992)</f>
        <v>23</v>
      </c>
      <c r="B992" s="337" t="s">
        <v>2798</v>
      </c>
      <c r="C992" s="337" t="s">
        <v>1854</v>
      </c>
      <c r="D992" s="330" t="s">
        <v>3023</v>
      </c>
      <c r="E992" s="331">
        <f>E991</f>
        <v>0</v>
      </c>
      <c r="F992" s="338" t="s">
        <v>3033</v>
      </c>
      <c r="G992" s="329">
        <v>0.18</v>
      </c>
      <c r="H992" s="333">
        <v>116</v>
      </c>
      <c r="I992" s="336">
        <f t="shared" si="31"/>
        <v>0</v>
      </c>
      <c r="J992" s="336">
        <f t="shared" si="32"/>
        <v>0</v>
      </c>
    </row>
    <row r="993" hidden="1" spans="1:10">
      <c r="A993" s="328">
        <f>SUBTOTAL(3,$B$7:B993)</f>
        <v>23</v>
      </c>
      <c r="B993" s="337" t="s">
        <v>2799</v>
      </c>
      <c r="C993" s="337" t="s">
        <v>1856</v>
      </c>
      <c r="D993" s="330" t="s">
        <v>3023</v>
      </c>
      <c r="E993" s="331">
        <f>'表三 甲'!E1705</f>
        <v>0</v>
      </c>
      <c r="F993" s="338" t="s">
        <v>3032</v>
      </c>
      <c r="G993" s="329">
        <v>0.24</v>
      </c>
      <c r="H993" s="333">
        <v>117</v>
      </c>
      <c r="I993" s="336">
        <f t="shared" si="31"/>
        <v>0</v>
      </c>
      <c r="J993" s="336">
        <f t="shared" si="32"/>
        <v>0</v>
      </c>
    </row>
    <row r="994" hidden="1" spans="1:10">
      <c r="A994" s="328">
        <f>SUBTOTAL(3,$B$7:B994)</f>
        <v>23</v>
      </c>
      <c r="B994" s="337" t="s">
        <v>2799</v>
      </c>
      <c r="C994" s="337" t="s">
        <v>1856</v>
      </c>
      <c r="D994" s="330" t="s">
        <v>3023</v>
      </c>
      <c r="E994" s="331">
        <f>E993</f>
        <v>0</v>
      </c>
      <c r="F994" s="338" t="s">
        <v>3033</v>
      </c>
      <c r="G994" s="329">
        <v>0.24</v>
      </c>
      <c r="H994" s="333">
        <v>116</v>
      </c>
      <c r="I994" s="336">
        <f t="shared" si="31"/>
        <v>0</v>
      </c>
      <c r="J994" s="336">
        <f t="shared" si="32"/>
        <v>0</v>
      </c>
    </row>
    <row r="995" hidden="1" spans="1:10">
      <c r="A995" s="328">
        <f>SUBTOTAL(3,$B$7:B995)</f>
        <v>23</v>
      </c>
      <c r="B995" s="337" t="s">
        <v>2800</v>
      </c>
      <c r="C995" s="337" t="s">
        <v>1858</v>
      </c>
      <c r="D995" s="330" t="s">
        <v>3023</v>
      </c>
      <c r="E995" s="331">
        <f>'表三 甲'!E1706</f>
        <v>0</v>
      </c>
      <c r="F995" s="338" t="s">
        <v>3033</v>
      </c>
      <c r="G995" s="329">
        <v>0.28</v>
      </c>
      <c r="H995" s="333">
        <v>116</v>
      </c>
      <c r="I995" s="336">
        <f t="shared" si="31"/>
        <v>0</v>
      </c>
      <c r="J995" s="336">
        <f t="shared" si="32"/>
        <v>0</v>
      </c>
    </row>
    <row r="996" hidden="1" spans="1:10">
      <c r="A996" s="328">
        <f>SUBTOTAL(3,$B$7:B996)</f>
        <v>23</v>
      </c>
      <c r="B996" s="337" t="s">
        <v>2800</v>
      </c>
      <c r="C996" s="337" t="s">
        <v>1858</v>
      </c>
      <c r="D996" s="330" t="s">
        <v>3023</v>
      </c>
      <c r="E996" s="331">
        <f>E995</f>
        <v>0</v>
      </c>
      <c r="F996" s="338" t="s">
        <v>3032</v>
      </c>
      <c r="G996" s="329">
        <v>0.28</v>
      </c>
      <c r="H996" s="333">
        <v>117</v>
      </c>
      <c r="I996" s="336">
        <f t="shared" si="31"/>
        <v>0</v>
      </c>
      <c r="J996" s="336">
        <f t="shared" si="32"/>
        <v>0</v>
      </c>
    </row>
    <row r="997" hidden="1" spans="1:10">
      <c r="A997" s="328">
        <f>SUBTOTAL(3,$B$7:B997)</f>
        <v>23</v>
      </c>
      <c r="B997" s="337" t="s">
        <v>2801</v>
      </c>
      <c r="C997" s="337" t="s">
        <v>1860</v>
      </c>
      <c r="D997" s="330" t="s">
        <v>3023</v>
      </c>
      <c r="E997" s="331">
        <f>'表三 甲'!E1707</f>
        <v>0</v>
      </c>
      <c r="F997" s="338" t="s">
        <v>3032</v>
      </c>
      <c r="G997" s="329">
        <v>0.32</v>
      </c>
      <c r="H997" s="333">
        <v>117</v>
      </c>
      <c r="I997" s="336">
        <f t="shared" si="31"/>
        <v>0</v>
      </c>
      <c r="J997" s="336">
        <f t="shared" si="32"/>
        <v>0</v>
      </c>
    </row>
    <row r="998" hidden="1" spans="1:10">
      <c r="A998" s="328">
        <f>SUBTOTAL(3,$B$7:B998)</f>
        <v>23</v>
      </c>
      <c r="B998" s="337" t="s">
        <v>2801</v>
      </c>
      <c r="C998" s="337" t="s">
        <v>1860</v>
      </c>
      <c r="D998" s="330" t="s">
        <v>3023</v>
      </c>
      <c r="E998" s="331">
        <f>E997</f>
        <v>0</v>
      </c>
      <c r="F998" s="338" t="s">
        <v>3033</v>
      </c>
      <c r="G998" s="329">
        <v>0.32</v>
      </c>
      <c r="H998" s="333">
        <v>116</v>
      </c>
      <c r="I998" s="336">
        <f t="shared" si="31"/>
        <v>0</v>
      </c>
      <c r="J998" s="336">
        <f t="shared" si="32"/>
        <v>0</v>
      </c>
    </row>
    <row r="999" hidden="1" spans="1:10">
      <c r="A999" s="328">
        <f>SUBTOTAL(3,$B$7:B999)</f>
        <v>23</v>
      </c>
      <c r="B999" s="337" t="s">
        <v>2802</v>
      </c>
      <c r="C999" s="337" t="s">
        <v>1862</v>
      </c>
      <c r="D999" s="330" t="s">
        <v>3023</v>
      </c>
      <c r="E999" s="331">
        <f>'表三 甲'!E1708</f>
        <v>0</v>
      </c>
      <c r="F999" s="338" t="s">
        <v>3032</v>
      </c>
      <c r="G999" s="329">
        <v>0.36</v>
      </c>
      <c r="H999" s="333">
        <v>117</v>
      </c>
      <c r="I999" s="336">
        <f t="shared" si="31"/>
        <v>0</v>
      </c>
      <c r="J999" s="336">
        <f t="shared" si="32"/>
        <v>0</v>
      </c>
    </row>
    <row r="1000" hidden="1" spans="1:10">
      <c r="A1000" s="328">
        <f>SUBTOTAL(3,$B$7:B1000)</f>
        <v>23</v>
      </c>
      <c r="B1000" s="337" t="s">
        <v>2802</v>
      </c>
      <c r="C1000" s="337" t="s">
        <v>1862</v>
      </c>
      <c r="D1000" s="330" t="s">
        <v>3023</v>
      </c>
      <c r="E1000" s="331">
        <f>E999</f>
        <v>0</v>
      </c>
      <c r="F1000" s="338" t="s">
        <v>3033</v>
      </c>
      <c r="G1000" s="329">
        <v>0.36</v>
      </c>
      <c r="H1000" s="333">
        <v>116</v>
      </c>
      <c r="I1000" s="336">
        <f t="shared" si="31"/>
        <v>0</v>
      </c>
      <c r="J1000" s="336">
        <f t="shared" si="32"/>
        <v>0</v>
      </c>
    </row>
    <row r="1001" s="164" customFormat="1" ht="18" hidden="1" customHeight="1" spans="1:10">
      <c r="A1001" s="174">
        <f>SUBTOTAL(3,$B$7:B1002)</f>
        <v>23</v>
      </c>
      <c r="B1001" s="174" t="s">
        <v>3036</v>
      </c>
      <c r="C1001" s="340" t="s">
        <v>3037</v>
      </c>
      <c r="D1001" s="174" t="s">
        <v>3038</v>
      </c>
      <c r="E1001" s="179"/>
      <c r="F1001" s="174"/>
      <c r="G1001" s="174"/>
      <c r="H1001" s="174">
        <v>20</v>
      </c>
      <c r="I1001" s="336"/>
      <c r="J1001" s="336">
        <f>H1001*E1001</f>
        <v>0</v>
      </c>
    </row>
    <row r="1002" hidden="1" spans="1:10">
      <c r="A1002" s="329"/>
      <c r="B1002" s="329"/>
      <c r="C1002" s="329" t="s">
        <v>3039</v>
      </c>
      <c r="D1002" s="341"/>
      <c r="E1002" s="342"/>
      <c r="F1002" s="331" t="s">
        <v>2874</v>
      </c>
      <c r="G1002" s="329"/>
      <c r="H1002" s="333"/>
      <c r="I1002" s="336"/>
      <c r="J1002" s="368">
        <f>SUM(J7:J1001)</f>
        <v>9592.4466</v>
      </c>
    </row>
    <row r="1003" s="321" customFormat="1" ht="15.95" hidden="1" customHeight="1" spans="1:11">
      <c r="A1003" s="174">
        <f>SUBTOTAL(3,$B$7:B1003)</f>
        <v>23</v>
      </c>
      <c r="B1003" s="337" t="s">
        <v>3040</v>
      </c>
      <c r="C1003" s="343" t="s">
        <v>3041</v>
      </c>
      <c r="D1003" s="337" t="s">
        <v>3042</v>
      </c>
      <c r="E1003" s="344"/>
      <c r="F1003" s="345"/>
      <c r="G1003" s="346">
        <v>146</v>
      </c>
      <c r="H1003" s="347"/>
      <c r="I1003" s="347"/>
      <c r="J1003" s="364">
        <f>E1003*G1003</f>
        <v>0</v>
      </c>
      <c r="K1003" s="369"/>
    </row>
    <row r="1004" s="321" customFormat="1" ht="15.95" hidden="1" customHeight="1" spans="1:11">
      <c r="A1004" s="174">
        <f>SUBTOTAL(3,$B$7:B1004)</f>
        <v>23</v>
      </c>
      <c r="B1004" s="348" t="s">
        <v>3040</v>
      </c>
      <c r="C1004" s="349" t="s">
        <v>3043</v>
      </c>
      <c r="D1004" s="348" t="s">
        <v>1357</v>
      </c>
      <c r="E1004" s="350"/>
      <c r="F1004" s="351"/>
      <c r="G1004" s="352">
        <v>33</v>
      </c>
      <c r="H1004" s="353"/>
      <c r="I1004" s="353"/>
      <c r="J1004" s="367">
        <f>E1004*G1004</f>
        <v>0</v>
      </c>
      <c r="K1004" s="369"/>
    </row>
    <row r="1005" s="321" customFormat="1" ht="15.95" hidden="1" customHeight="1" spans="1:11">
      <c r="A1005" s="174">
        <f>SUBTOTAL(3,$B$7:B1005)</f>
        <v>23</v>
      </c>
      <c r="B1005" s="337" t="s">
        <v>3040</v>
      </c>
      <c r="C1005" s="343" t="s">
        <v>3044</v>
      </c>
      <c r="D1005" s="337" t="s">
        <v>1357</v>
      </c>
      <c r="E1005" s="345"/>
      <c r="F1005" s="345"/>
      <c r="G1005" s="354">
        <v>28</v>
      </c>
      <c r="H1005" s="347"/>
      <c r="I1005" s="347"/>
      <c r="J1005" s="364">
        <f>E1005*G1005</f>
        <v>0</v>
      </c>
      <c r="K1005" s="369"/>
    </row>
    <row r="1006" s="321" customFormat="1" ht="15.95" hidden="1" customHeight="1" spans="1:11">
      <c r="A1006" s="174">
        <f>SUBTOTAL(3,$B$7:B1006)</f>
        <v>23</v>
      </c>
      <c r="B1006" s="348" t="s">
        <v>3040</v>
      </c>
      <c r="C1006" s="349" t="s">
        <v>3045</v>
      </c>
      <c r="D1006" s="348" t="s">
        <v>1357</v>
      </c>
      <c r="E1006" s="350"/>
      <c r="F1006" s="351"/>
      <c r="G1006" s="352">
        <v>23</v>
      </c>
      <c r="H1006" s="353"/>
      <c r="I1006" s="353"/>
      <c r="J1006" s="367">
        <f>E1006*G1006</f>
        <v>0</v>
      </c>
      <c r="K1006" s="369"/>
    </row>
    <row r="1007" s="321" customFormat="1" ht="15.95" hidden="1" customHeight="1" spans="1:11">
      <c r="A1007" s="174">
        <f>SUBTOTAL(3,$B$7:B1007)</f>
        <v>23</v>
      </c>
      <c r="B1007" s="348" t="s">
        <v>3040</v>
      </c>
      <c r="C1007" s="349" t="s">
        <v>3046</v>
      </c>
      <c r="D1007" s="348" t="s">
        <v>1357</v>
      </c>
      <c r="E1007" s="350"/>
      <c r="F1007" s="351"/>
      <c r="G1007" s="355">
        <v>20</v>
      </c>
      <c r="H1007" s="353"/>
      <c r="I1007" s="353"/>
      <c r="J1007" s="367">
        <f>E1007*G1007</f>
        <v>0</v>
      </c>
      <c r="K1007" s="369"/>
    </row>
    <row r="1008" s="321" customFormat="1" ht="15.95" hidden="1" customHeight="1" spans="1:11">
      <c r="A1008" s="329"/>
      <c r="B1008" s="329"/>
      <c r="C1008" s="329" t="s">
        <v>3047</v>
      </c>
      <c r="D1008" s="341"/>
      <c r="E1008" s="342"/>
      <c r="F1008" s="331"/>
      <c r="G1008" s="329"/>
      <c r="H1008" s="333"/>
      <c r="I1008" s="336"/>
      <c r="J1008" s="368">
        <f>SUM(J1003:J1007)</f>
        <v>0</v>
      </c>
      <c r="K1008" s="369"/>
    </row>
    <row r="1009" s="322" customFormat="1" ht="15.95" hidden="1" customHeight="1" spans="1:11">
      <c r="A1009" s="176">
        <f>SUBTOTAL(3,$B$7:B1009)</f>
        <v>23</v>
      </c>
      <c r="B1009" s="356" t="s">
        <v>3048</v>
      </c>
      <c r="C1009" s="357" t="s">
        <v>3049</v>
      </c>
      <c r="D1009" s="356" t="s">
        <v>3050</v>
      </c>
      <c r="E1009" s="358"/>
      <c r="F1009" s="357" t="s">
        <v>3051</v>
      </c>
      <c r="G1009" s="359">
        <v>30</v>
      </c>
      <c r="H1009" s="360"/>
      <c r="I1009" s="360"/>
      <c r="J1009" s="359">
        <f>E1009*G1009</f>
        <v>0</v>
      </c>
      <c r="K1009" s="370"/>
    </row>
    <row r="1010" s="322" customFormat="1" ht="15.95" hidden="1" customHeight="1" spans="1:11">
      <c r="A1010" s="176">
        <f>SUBTOTAL(3,$B$7:B1010)</f>
        <v>23</v>
      </c>
      <c r="B1010" s="356" t="s">
        <v>3048</v>
      </c>
      <c r="C1010" s="357" t="s">
        <v>3049</v>
      </c>
      <c r="D1010" s="356" t="s">
        <v>3050</v>
      </c>
      <c r="E1010" s="358"/>
      <c r="F1010" s="357" t="s">
        <v>3052</v>
      </c>
      <c r="G1010" s="359">
        <v>45</v>
      </c>
      <c r="H1010" s="360"/>
      <c r="I1010" s="360"/>
      <c r="J1010" s="359">
        <f>E1010*G1010</f>
        <v>0</v>
      </c>
      <c r="K1010" s="370"/>
    </row>
    <row r="1011" s="322" customFormat="1" ht="15.95" hidden="1" customHeight="1" spans="1:11">
      <c r="A1011" s="176">
        <f>SUBTOTAL(3,$B$7:B1011)</f>
        <v>23</v>
      </c>
      <c r="B1011" s="356" t="s">
        <v>3048</v>
      </c>
      <c r="C1011" s="357" t="s">
        <v>3049</v>
      </c>
      <c r="D1011" s="356" t="s">
        <v>3050</v>
      </c>
      <c r="E1011" s="358"/>
      <c r="F1011" s="357" t="s">
        <v>3053</v>
      </c>
      <c r="G1011" s="359">
        <v>60</v>
      </c>
      <c r="H1011" s="360"/>
      <c r="I1011" s="360"/>
      <c r="J1011" s="359">
        <f>E1011*G1011</f>
        <v>0</v>
      </c>
      <c r="K1011" s="370"/>
    </row>
    <row r="1012" s="321" customFormat="1" ht="15.95" hidden="1" customHeight="1" spans="1:11">
      <c r="A1012" s="174">
        <f>SUBTOTAL(3,$B$7:B1012)</f>
        <v>23</v>
      </c>
      <c r="B1012" s="361" t="s">
        <v>3048</v>
      </c>
      <c r="C1012" s="362" t="s">
        <v>3054</v>
      </c>
      <c r="D1012" s="337" t="s">
        <v>3050</v>
      </c>
      <c r="E1012" s="345"/>
      <c r="F1012" s="363" t="s">
        <v>3051</v>
      </c>
      <c r="G1012" s="364">
        <v>50</v>
      </c>
      <c r="H1012" s="347"/>
      <c r="I1012" s="347"/>
      <c r="J1012" s="364">
        <f t="shared" ref="J1012:J1028" si="33">E1012*G1012</f>
        <v>0</v>
      </c>
      <c r="K1012" s="369"/>
    </row>
    <row r="1013" s="321" customFormat="1" ht="15.95" hidden="1" customHeight="1" spans="1:11">
      <c r="A1013" s="174">
        <f>SUBTOTAL(3,$B$7:B1013)</f>
        <v>23</v>
      </c>
      <c r="B1013" s="361" t="s">
        <v>3048</v>
      </c>
      <c r="C1013" s="362" t="s">
        <v>3055</v>
      </c>
      <c r="D1013" s="337" t="s">
        <v>3050</v>
      </c>
      <c r="E1013" s="345"/>
      <c r="F1013" s="363"/>
      <c r="G1013" s="364">
        <v>50</v>
      </c>
      <c r="H1013" s="347"/>
      <c r="I1013" s="347"/>
      <c r="J1013" s="364">
        <f t="shared" si="33"/>
        <v>0</v>
      </c>
      <c r="K1013" s="369"/>
    </row>
    <row r="1014" s="321" customFormat="1" ht="15.95" hidden="1" customHeight="1" spans="1:11">
      <c r="A1014" s="174">
        <f>SUBTOTAL(3,$B$7:B1014)</f>
        <v>23</v>
      </c>
      <c r="B1014" s="361" t="s">
        <v>3048</v>
      </c>
      <c r="C1014" s="362" t="s">
        <v>3056</v>
      </c>
      <c r="D1014" s="337" t="s">
        <v>3050</v>
      </c>
      <c r="E1014" s="345"/>
      <c r="F1014" s="363"/>
      <c r="G1014" s="364">
        <v>35</v>
      </c>
      <c r="H1014" s="347"/>
      <c r="I1014" s="347"/>
      <c r="J1014" s="364">
        <f t="shared" si="33"/>
        <v>0</v>
      </c>
      <c r="K1014" s="369"/>
    </row>
    <row r="1015" s="321" customFormat="1" ht="15.95" hidden="1" customHeight="1" spans="1:11">
      <c r="A1015" s="174">
        <f>SUBTOTAL(3,$B$7:B1015)</f>
        <v>23</v>
      </c>
      <c r="B1015" s="361" t="s">
        <v>3048</v>
      </c>
      <c r="C1015" s="362" t="s">
        <v>3057</v>
      </c>
      <c r="D1015" s="337" t="s">
        <v>3050</v>
      </c>
      <c r="E1015" s="345"/>
      <c r="F1015" s="363"/>
      <c r="G1015" s="364">
        <v>25</v>
      </c>
      <c r="H1015" s="347"/>
      <c r="I1015" s="347"/>
      <c r="J1015" s="364">
        <f t="shared" si="33"/>
        <v>0</v>
      </c>
      <c r="K1015" s="369"/>
    </row>
    <row r="1016" s="321" customFormat="1" ht="12.75" hidden="1" spans="1:11">
      <c r="A1016" s="174">
        <f>SUBTOTAL(3,$B$7:B1016)</f>
        <v>23</v>
      </c>
      <c r="B1016" s="361" t="s">
        <v>3048</v>
      </c>
      <c r="C1016" s="362" t="s">
        <v>3058</v>
      </c>
      <c r="D1016" s="337" t="s">
        <v>418</v>
      </c>
      <c r="E1016" s="345"/>
      <c r="F1016" s="363" t="s">
        <v>3059</v>
      </c>
      <c r="G1016" s="364">
        <v>22</v>
      </c>
      <c r="H1016" s="347"/>
      <c r="I1016" s="347"/>
      <c r="J1016" s="364">
        <f t="shared" si="33"/>
        <v>0</v>
      </c>
      <c r="K1016" s="369"/>
    </row>
    <row r="1017" s="321" customFormat="1" ht="15.95" hidden="1" customHeight="1" spans="1:11">
      <c r="A1017" s="174">
        <f>SUBTOTAL(3,$B$7:B1017)</f>
        <v>23</v>
      </c>
      <c r="B1017" s="361" t="s">
        <v>3048</v>
      </c>
      <c r="C1017" s="362" t="s">
        <v>3060</v>
      </c>
      <c r="D1017" s="337" t="s">
        <v>573</v>
      </c>
      <c r="E1017" s="345"/>
      <c r="F1017" s="363"/>
      <c r="G1017" s="364">
        <v>21</v>
      </c>
      <c r="H1017" s="347"/>
      <c r="I1017" s="347"/>
      <c r="J1017" s="364">
        <f t="shared" si="33"/>
        <v>0</v>
      </c>
      <c r="K1017" s="369"/>
    </row>
    <row r="1018" s="321" customFormat="1" ht="15.95" hidden="1" customHeight="1" spans="1:11">
      <c r="A1018" s="174">
        <f>SUBTOTAL(3,$B$7:B1018)</f>
        <v>23</v>
      </c>
      <c r="B1018" s="337" t="s">
        <v>3048</v>
      </c>
      <c r="C1018" s="343" t="s">
        <v>3061</v>
      </c>
      <c r="D1018" s="337" t="s">
        <v>592</v>
      </c>
      <c r="E1018" s="345"/>
      <c r="F1018" s="363"/>
      <c r="G1018" s="364">
        <v>10</v>
      </c>
      <c r="H1018" s="347"/>
      <c r="I1018" s="347"/>
      <c r="J1018" s="364">
        <f t="shared" si="33"/>
        <v>0</v>
      </c>
      <c r="K1018" s="369"/>
    </row>
    <row r="1019" s="321" customFormat="1" ht="15.95" hidden="1" customHeight="1" spans="1:11">
      <c r="A1019" s="174">
        <f>SUBTOTAL(3,$B$7:B1019)</f>
        <v>23</v>
      </c>
      <c r="B1019" s="337" t="s">
        <v>3048</v>
      </c>
      <c r="C1019" s="343" t="s">
        <v>3062</v>
      </c>
      <c r="D1019" s="337" t="s">
        <v>305</v>
      </c>
      <c r="E1019" s="345"/>
      <c r="F1019" s="363"/>
      <c r="G1019" s="364">
        <v>20</v>
      </c>
      <c r="H1019" s="347"/>
      <c r="I1019" s="347"/>
      <c r="J1019" s="364">
        <f t="shared" si="33"/>
        <v>0</v>
      </c>
      <c r="K1019" s="369"/>
    </row>
    <row r="1020" s="321" customFormat="1" ht="15.95" hidden="1" customHeight="1" spans="1:11">
      <c r="A1020" s="174">
        <f>SUBTOTAL(3,$B$7:B1020)</f>
        <v>23</v>
      </c>
      <c r="B1020" s="337" t="s">
        <v>3048</v>
      </c>
      <c r="C1020" s="343" t="s">
        <v>3063</v>
      </c>
      <c r="D1020" s="337" t="s">
        <v>3064</v>
      </c>
      <c r="E1020" s="345"/>
      <c r="F1020" s="363"/>
      <c r="G1020" s="364">
        <v>150</v>
      </c>
      <c r="H1020" s="347"/>
      <c r="I1020" s="347"/>
      <c r="J1020" s="364">
        <f t="shared" si="33"/>
        <v>0</v>
      </c>
      <c r="K1020" s="369"/>
    </row>
    <row r="1021" s="321" customFormat="1" ht="15.95" hidden="1" customHeight="1" spans="1:11">
      <c r="A1021" s="174">
        <f>SUBTOTAL(3,$B$7:B1021)</f>
        <v>23</v>
      </c>
      <c r="B1021" s="348" t="s">
        <v>3048</v>
      </c>
      <c r="C1021" s="349" t="s">
        <v>3065</v>
      </c>
      <c r="D1021" s="348" t="s">
        <v>305</v>
      </c>
      <c r="E1021" s="365"/>
      <c r="F1021" s="366"/>
      <c r="G1021" s="367">
        <v>250</v>
      </c>
      <c r="H1021" s="353"/>
      <c r="I1021" s="353"/>
      <c r="J1021" s="371">
        <f t="shared" si="33"/>
        <v>0</v>
      </c>
      <c r="K1021" s="369"/>
    </row>
    <row r="1022" s="321" customFormat="1" ht="15.95" hidden="1" customHeight="1" spans="1:11">
      <c r="A1022" s="174">
        <f>SUBTOTAL(3,$B$7:B1022)</f>
        <v>23</v>
      </c>
      <c r="B1022" s="348" t="s">
        <v>3048</v>
      </c>
      <c r="C1022" s="349" t="s">
        <v>3066</v>
      </c>
      <c r="D1022" s="348" t="s">
        <v>305</v>
      </c>
      <c r="E1022" s="365"/>
      <c r="F1022" s="366"/>
      <c r="G1022" s="367">
        <v>1150</v>
      </c>
      <c r="H1022" s="353"/>
      <c r="I1022" s="353"/>
      <c r="J1022" s="371">
        <f t="shared" si="33"/>
        <v>0</v>
      </c>
      <c r="K1022" s="369"/>
    </row>
    <row r="1023" s="321" customFormat="1" ht="15.95" hidden="1" customHeight="1" spans="1:11">
      <c r="A1023" s="174">
        <f>SUBTOTAL(3,$B$7:B1023)</f>
        <v>23</v>
      </c>
      <c r="B1023" s="348" t="s">
        <v>3048</v>
      </c>
      <c r="C1023" s="349" t="s">
        <v>3067</v>
      </c>
      <c r="D1023" s="348" t="s">
        <v>3064</v>
      </c>
      <c r="E1023" s="365"/>
      <c r="F1023" s="366"/>
      <c r="G1023" s="367">
        <v>76</v>
      </c>
      <c r="H1023" s="353"/>
      <c r="I1023" s="353"/>
      <c r="J1023" s="371">
        <f t="shared" si="33"/>
        <v>0</v>
      </c>
      <c r="K1023" s="369"/>
    </row>
    <row r="1024" s="321" customFormat="1" ht="15.95" hidden="1" customHeight="1" spans="1:11">
      <c r="A1024" s="174">
        <f>SUBTOTAL(3,$B$7:B1024)</f>
        <v>23</v>
      </c>
      <c r="B1024" s="348" t="s">
        <v>3048</v>
      </c>
      <c r="C1024" s="349" t="s">
        <v>3068</v>
      </c>
      <c r="D1024" s="348" t="s">
        <v>3064</v>
      </c>
      <c r="E1024" s="365"/>
      <c r="F1024" s="366"/>
      <c r="G1024" s="367">
        <v>39</v>
      </c>
      <c r="H1024" s="353"/>
      <c r="I1024" s="353"/>
      <c r="J1024" s="371">
        <f t="shared" si="33"/>
        <v>0</v>
      </c>
      <c r="K1024" s="369"/>
    </row>
    <row r="1025" s="321" customFormat="1" ht="15.95" hidden="1" customHeight="1" spans="1:11">
      <c r="A1025" s="174">
        <f>SUBTOTAL(3,$B$7:B1025)</f>
        <v>23</v>
      </c>
      <c r="B1025" s="348" t="s">
        <v>3048</v>
      </c>
      <c r="C1025" s="349" t="s">
        <v>3069</v>
      </c>
      <c r="D1025" s="348" t="s">
        <v>305</v>
      </c>
      <c r="E1025" s="365"/>
      <c r="F1025" s="366" t="s">
        <v>3070</v>
      </c>
      <c r="G1025" s="367">
        <v>600</v>
      </c>
      <c r="H1025" s="353"/>
      <c r="I1025" s="353"/>
      <c r="J1025" s="371">
        <f t="shared" si="33"/>
        <v>0</v>
      </c>
      <c r="K1025" s="369"/>
    </row>
    <row r="1026" s="321" customFormat="1" ht="15.95" hidden="1" customHeight="1" spans="1:11">
      <c r="A1026" s="174">
        <f>SUBTOTAL(3,$B$7:B1026)</f>
        <v>23</v>
      </c>
      <c r="B1026" s="337" t="s">
        <v>3048</v>
      </c>
      <c r="C1026" s="343" t="s">
        <v>3069</v>
      </c>
      <c r="D1026" s="337" t="s">
        <v>305</v>
      </c>
      <c r="E1026" s="372"/>
      <c r="F1026" s="363" t="s">
        <v>3071</v>
      </c>
      <c r="G1026" s="364">
        <f>IF(D1026="576芯以下",600,300)</f>
        <v>300</v>
      </c>
      <c r="H1026" s="347"/>
      <c r="I1026" s="347"/>
      <c r="J1026" s="375">
        <f t="shared" si="33"/>
        <v>0</v>
      </c>
      <c r="K1026" s="369"/>
    </row>
    <row r="1027" s="321" customFormat="1" ht="15.95" hidden="1" customHeight="1" spans="1:11">
      <c r="A1027" s="174">
        <f>SUBTOTAL(3,$B$7:B1027)</f>
        <v>23</v>
      </c>
      <c r="B1027" s="337" t="s">
        <v>3048</v>
      </c>
      <c r="C1027" s="349" t="s">
        <v>3072</v>
      </c>
      <c r="D1027" s="348" t="s">
        <v>3064</v>
      </c>
      <c r="E1027" s="350"/>
      <c r="F1027" s="351"/>
      <c r="G1027" s="367">
        <v>1</v>
      </c>
      <c r="H1027" s="353"/>
      <c r="I1027" s="353"/>
      <c r="J1027" s="371">
        <f t="shared" si="33"/>
        <v>0</v>
      </c>
      <c r="K1027" s="369"/>
    </row>
    <row r="1028" s="321" customFormat="1" ht="15.95" hidden="1" customHeight="1" spans="1:11">
      <c r="A1028" s="174">
        <f>SUBTOTAL(3,$B$7:B1028)</f>
        <v>23</v>
      </c>
      <c r="B1028" s="337" t="s">
        <v>3048</v>
      </c>
      <c r="C1028" s="343" t="s">
        <v>3073</v>
      </c>
      <c r="D1028" s="348" t="s">
        <v>3064</v>
      </c>
      <c r="E1028" s="345"/>
      <c r="F1028" s="345"/>
      <c r="G1028" s="364">
        <v>11</v>
      </c>
      <c r="H1028" s="347"/>
      <c r="I1028" s="347"/>
      <c r="J1028" s="364">
        <f t="shared" si="33"/>
        <v>0</v>
      </c>
      <c r="K1028" s="369"/>
    </row>
    <row r="1029" s="321" customFormat="1" ht="15.95" hidden="1" customHeight="1" spans="1:11">
      <c r="A1029" s="174"/>
      <c r="B1029" s="337"/>
      <c r="C1029" s="329" t="s">
        <v>3074</v>
      </c>
      <c r="D1029" s="174"/>
      <c r="E1029" s="342"/>
      <c r="F1029" s="345"/>
      <c r="G1029" s="364"/>
      <c r="H1029" s="347"/>
      <c r="I1029" s="347"/>
      <c r="J1029" s="179">
        <f>SUM(J1009:J1028)</f>
        <v>0</v>
      </c>
      <c r="K1029" s="369"/>
    </row>
    <row r="1030" s="321" customFormat="1" ht="15.95" hidden="1" customHeight="1" spans="1:11">
      <c r="A1030" s="174"/>
      <c r="B1030" s="373"/>
      <c r="C1030" s="362"/>
      <c r="D1030" s="363"/>
      <c r="E1030" s="337"/>
      <c r="F1030" s="368"/>
      <c r="G1030" s="374"/>
      <c r="H1030" s="374"/>
      <c r="I1030" s="374"/>
      <c r="J1030" s="364"/>
      <c r="K1030" s="369"/>
    </row>
    <row r="1031" s="164" customFormat="1" ht="18" customHeight="1" spans="1:10">
      <c r="A1031" s="328">
        <f>SUBTOTAL(3,$B$7:B1031)</f>
        <v>24</v>
      </c>
      <c r="B1031" s="174" t="s">
        <v>2874</v>
      </c>
      <c r="C1031" s="340" t="s">
        <v>89</v>
      </c>
      <c r="D1031" s="174"/>
      <c r="E1031" s="342" t="s">
        <v>2874</v>
      </c>
      <c r="F1031" s="174"/>
      <c r="G1031" s="174"/>
      <c r="H1031" s="174"/>
      <c r="I1031" s="174"/>
      <c r="J1031" s="179">
        <f>J1002+J1008+J1029</f>
        <v>9592.4466</v>
      </c>
    </row>
  </sheetData>
  <autoFilter ref="A6:J1030">
    <filterColumn colId="4">
      <filters>
        <filter val="4.00"/>
        <filter val="6.00"/>
        <filter val="8.00"/>
        <filter val="9.00"/>
        <filter val="12.00"/>
        <filter val="18.00"/>
        <filter val="92.00"/>
        <filter val="0.41"/>
        <filter val="1.04"/>
        <filter val="0.45"/>
        <filter val="0.27"/>
        <filter val="0.18"/>
      </filters>
    </filterColumn>
    <extLst/>
  </autoFilter>
  <mergeCells count="9">
    <mergeCell ref="A1:J1"/>
    <mergeCell ref="G4:H4"/>
    <mergeCell ref="I4:J4"/>
    <mergeCell ref="A4:A5"/>
    <mergeCell ref="B4:B5"/>
    <mergeCell ref="C4:C5"/>
    <mergeCell ref="D4:D5"/>
    <mergeCell ref="E4:E5"/>
    <mergeCell ref="F4:F5"/>
  </mergeCells>
  <dataValidations count="1">
    <dataValidation type="list" allowBlank="1" showInputMessage="1" showErrorMessage="1" sqref="F1025:F1026">
      <formula1>"576芯以下,288芯以下"</formula1>
    </dataValidation>
  </dataValidations>
  <printOptions horizontalCentered="1"/>
  <pageMargins left="0.747916666666667" right="0.747916666666667" top="1.18055555555556" bottom="0.786805555555556" header="0" footer="0.590277777777778"/>
  <pageSetup paperSize="9" orientation="landscape"/>
  <headerFooter alignWithMargins="0">
    <oddFooter>&amp;L&amp;9   设计负责人：&amp;C&amp;9审核：                    编制：&amp;R&amp;9编制日期：2019年05月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82"/>
  <sheetViews>
    <sheetView workbookViewId="0">
      <pane ySplit="6" topLeftCell="A205" activePane="bottomLeft" state="frozen"/>
      <selection/>
      <selection pane="bottomLeft" activeCell="K374" sqref="K374"/>
    </sheetView>
  </sheetViews>
  <sheetFormatPr defaultColWidth="9" defaultRowHeight="14.25"/>
  <cols>
    <col min="1" max="1" width="4.625" style="194" customWidth="1"/>
    <col min="2" max="2" width="23.75" style="196" customWidth="1"/>
    <col min="3" max="3" width="28.125" style="196" customWidth="1"/>
    <col min="4" max="4" width="8.25" style="202" customWidth="1"/>
    <col min="5" max="7" width="9.75" style="203" customWidth="1"/>
    <col min="8" max="8" width="9.31666666666667" style="194" customWidth="1"/>
    <col min="9" max="9" width="10.2" style="194" customWidth="1"/>
    <col min="10" max="10" width="15" style="196" customWidth="1"/>
    <col min="11" max="11" width="19.25" style="203" customWidth="1"/>
    <col min="12" max="16384" width="9" style="194"/>
  </cols>
  <sheetData>
    <row r="1" s="194" customFormat="1" ht="36" customHeight="1" spans="1:11">
      <c r="A1" s="204" t="s">
        <v>3075</v>
      </c>
      <c r="B1" s="204"/>
      <c r="C1" s="204"/>
      <c r="D1" s="204"/>
      <c r="E1" s="204"/>
      <c r="F1" s="204"/>
      <c r="G1" s="204"/>
      <c r="H1" s="204"/>
      <c r="I1" s="204"/>
      <c r="J1" s="237"/>
      <c r="K1" s="203"/>
    </row>
    <row r="2" s="195" customFormat="1" ht="18" customHeight="1" spans="1:11">
      <c r="A2" s="205" t="str">
        <f>ASC(综合信息表!C3)</f>
        <v>建设项目名称:</v>
      </c>
      <c r="B2" s="196"/>
      <c r="C2" s="196"/>
      <c r="D2" s="202"/>
      <c r="E2" s="202"/>
      <c r="F2" s="202"/>
      <c r="G2" s="202"/>
      <c r="H2" s="205"/>
      <c r="I2" s="205"/>
      <c r="J2" s="196"/>
      <c r="K2" s="238"/>
    </row>
    <row r="3" s="196" customFormat="1" ht="18" customHeight="1" spans="1:11">
      <c r="A3" s="206" t="str">
        <f>ASC(综合信息表!C4)</f>
        <v>单项工程名称:2023年景德镇电信乐平水利枢纽工程建设杆线迁改工程</v>
      </c>
      <c r="B3" s="207"/>
      <c r="C3" s="207"/>
      <c r="D3" s="208"/>
      <c r="F3" s="202" t="str">
        <f>ASC(综合信息表!C6)</f>
        <v>建设单位名称:中国电信股份有限公司景德镇分公司</v>
      </c>
      <c r="G3" s="202"/>
      <c r="H3" s="209"/>
      <c r="I3" s="209" t="str">
        <f>ASC(综合信息表!G12)</f>
        <v>表格编号:TXL-4甲A</v>
      </c>
      <c r="J3" s="209" t="s">
        <v>21</v>
      </c>
      <c r="K3" s="202"/>
    </row>
    <row r="4" s="196" customFormat="1" ht="18" customHeight="1" spans="1:11">
      <c r="A4" s="210" t="s">
        <v>1</v>
      </c>
      <c r="B4" s="210" t="s">
        <v>3076</v>
      </c>
      <c r="C4" s="210" t="s">
        <v>3077</v>
      </c>
      <c r="D4" s="210" t="s">
        <v>173</v>
      </c>
      <c r="E4" s="210" t="s">
        <v>174</v>
      </c>
      <c r="F4" s="176" t="s">
        <v>2958</v>
      </c>
      <c r="G4" s="211" t="s">
        <v>3078</v>
      </c>
      <c r="H4" s="212"/>
      <c r="I4" s="239"/>
      <c r="J4" s="182" t="s">
        <v>3079</v>
      </c>
      <c r="K4" s="202"/>
    </row>
    <row r="5" s="196" customFormat="1" ht="18" customHeight="1" spans="1:11">
      <c r="A5" s="213"/>
      <c r="B5" s="213"/>
      <c r="C5" s="213"/>
      <c r="D5" s="213"/>
      <c r="E5" s="213"/>
      <c r="F5" s="214" t="s">
        <v>3080</v>
      </c>
      <c r="G5" s="176" t="s">
        <v>3078</v>
      </c>
      <c r="H5" s="176" t="s">
        <v>72</v>
      </c>
      <c r="I5" s="176" t="s">
        <v>73</v>
      </c>
      <c r="J5" s="182"/>
      <c r="K5" s="202"/>
    </row>
    <row r="6" s="196" customFormat="1" ht="18" customHeight="1" spans="1:11">
      <c r="A6" s="176" t="s">
        <v>75</v>
      </c>
      <c r="B6" s="176" t="s">
        <v>76</v>
      </c>
      <c r="C6" s="176" t="s">
        <v>77</v>
      </c>
      <c r="D6" s="176" t="s">
        <v>78</v>
      </c>
      <c r="E6" s="176" t="s">
        <v>79</v>
      </c>
      <c r="F6" s="176" t="s">
        <v>80</v>
      </c>
      <c r="G6" s="176" t="s">
        <v>83</v>
      </c>
      <c r="H6" s="176" t="s">
        <v>84</v>
      </c>
      <c r="I6" s="176" t="s">
        <v>85</v>
      </c>
      <c r="J6" s="182" t="s">
        <v>86</v>
      </c>
      <c r="K6" s="202"/>
    </row>
    <row r="7" s="164" customFormat="1" ht="15" hidden="1" customHeight="1" spans="1:12">
      <c r="A7" s="215">
        <f>SUBTOTAL(3,$B$7:B7)</f>
        <v>0</v>
      </c>
      <c r="B7" s="216" t="s">
        <v>3081</v>
      </c>
      <c r="C7" s="217"/>
      <c r="D7" s="216" t="s">
        <v>3082</v>
      </c>
      <c r="E7" s="20"/>
      <c r="F7" s="218" t="s">
        <v>3083</v>
      </c>
      <c r="G7" s="219">
        <f t="shared" ref="G7:G60" si="0">E7*F7</f>
        <v>0</v>
      </c>
      <c r="H7" s="220"/>
      <c r="I7" s="220"/>
      <c r="J7" s="240" t="s">
        <v>3084</v>
      </c>
      <c r="K7" s="241" t="s">
        <v>3085</v>
      </c>
      <c r="L7" s="242">
        <f>E7*4</f>
        <v>0</v>
      </c>
    </row>
    <row r="8" s="164" customFormat="1" ht="15" hidden="1" customHeight="1" spans="1:12">
      <c r="A8" s="215">
        <f>SUBTOTAL(3,$B$7:B8)</f>
        <v>0</v>
      </c>
      <c r="B8" s="216" t="s">
        <v>3086</v>
      </c>
      <c r="C8" s="217"/>
      <c r="D8" s="216" t="s">
        <v>3082</v>
      </c>
      <c r="E8" s="20"/>
      <c r="F8" s="218" t="s">
        <v>3087</v>
      </c>
      <c r="G8" s="219">
        <f t="shared" si="0"/>
        <v>0</v>
      </c>
      <c r="H8" s="220"/>
      <c r="I8" s="220"/>
      <c r="J8" s="240" t="s">
        <v>3088</v>
      </c>
      <c r="K8" s="241" t="s">
        <v>3085</v>
      </c>
      <c r="L8" s="242"/>
    </row>
    <row r="9" s="164" customFormat="1" ht="15" customHeight="1" spans="1:12">
      <c r="A9" s="215">
        <f>SUBTOTAL(3,$B$7:B9)</f>
        <v>1</v>
      </c>
      <c r="B9" s="216" t="s">
        <v>3089</v>
      </c>
      <c r="C9" s="217"/>
      <c r="D9" s="216" t="s">
        <v>3082</v>
      </c>
      <c r="E9" s="20">
        <v>0.3</v>
      </c>
      <c r="F9" s="218" t="s">
        <v>3090</v>
      </c>
      <c r="G9" s="219">
        <f t="shared" si="0"/>
        <v>292.7375652</v>
      </c>
      <c r="H9" s="220">
        <f t="shared" ref="H9:H11" si="1">G9*13%</f>
        <v>38.055883476</v>
      </c>
      <c r="I9" s="220">
        <f t="shared" ref="I9:I11" si="2">G9+H9</f>
        <v>330.793448676</v>
      </c>
      <c r="J9" s="240" t="s">
        <v>3091</v>
      </c>
      <c r="K9" s="241" t="s">
        <v>3085</v>
      </c>
      <c r="L9" s="242"/>
    </row>
    <row r="10" s="164" customFormat="1" ht="15" customHeight="1" spans="1:12">
      <c r="A10" s="215">
        <f>SUBTOTAL(3,$B$7:B10)</f>
        <v>2</v>
      </c>
      <c r="B10" s="216" t="s">
        <v>3092</v>
      </c>
      <c r="C10" s="217"/>
      <c r="D10" s="216" t="s">
        <v>3082</v>
      </c>
      <c r="E10" s="20">
        <v>0.3</v>
      </c>
      <c r="F10" s="218" t="s">
        <v>3093</v>
      </c>
      <c r="G10" s="219">
        <f t="shared" si="0"/>
        <v>327.5375652</v>
      </c>
      <c r="H10" s="220">
        <f t="shared" si="1"/>
        <v>42.579883476</v>
      </c>
      <c r="I10" s="220">
        <f t="shared" si="2"/>
        <v>370.117448676</v>
      </c>
      <c r="J10" s="240" t="s">
        <v>3094</v>
      </c>
      <c r="K10" s="241" t="s">
        <v>3085</v>
      </c>
      <c r="L10" s="242"/>
    </row>
    <row r="11" s="164" customFormat="1" ht="15" customHeight="1" spans="1:12">
      <c r="A11" s="215">
        <f>SUBTOTAL(3,$B$7:B11)</f>
        <v>3</v>
      </c>
      <c r="B11" s="216" t="s">
        <v>3095</v>
      </c>
      <c r="C11" s="217"/>
      <c r="D11" s="216" t="s">
        <v>3082</v>
      </c>
      <c r="E11" s="20">
        <v>1.2</v>
      </c>
      <c r="F11" s="218" t="s">
        <v>3096</v>
      </c>
      <c r="G11" s="219">
        <f t="shared" si="0"/>
        <v>1788.372</v>
      </c>
      <c r="H11" s="220">
        <f t="shared" si="1"/>
        <v>232.48836</v>
      </c>
      <c r="I11" s="220">
        <f t="shared" si="2"/>
        <v>2020.86036</v>
      </c>
      <c r="J11" s="240" t="s">
        <v>3097</v>
      </c>
      <c r="K11" s="241" t="s">
        <v>3085</v>
      </c>
      <c r="L11" s="242"/>
    </row>
    <row r="12" s="164" customFormat="1" ht="15" hidden="1" customHeight="1" spans="1:12">
      <c r="A12" s="215">
        <f>SUBTOTAL(3,$B$7:B12)</f>
        <v>3</v>
      </c>
      <c r="B12" s="216" t="s">
        <v>3098</v>
      </c>
      <c r="C12" s="217"/>
      <c r="D12" s="216" t="s">
        <v>3082</v>
      </c>
      <c r="E12" s="20"/>
      <c r="F12" s="218" t="s">
        <v>3099</v>
      </c>
      <c r="G12" s="219">
        <f t="shared" si="0"/>
        <v>0</v>
      </c>
      <c r="H12" s="220"/>
      <c r="I12" s="220"/>
      <c r="J12" s="240" t="s">
        <v>3100</v>
      </c>
      <c r="K12" s="241" t="s">
        <v>3085</v>
      </c>
      <c r="L12" s="242"/>
    </row>
    <row r="13" s="164" customFormat="1" ht="15" customHeight="1" spans="1:12">
      <c r="A13" s="215">
        <f>SUBTOTAL(3,$B$7:B13)</f>
        <v>4</v>
      </c>
      <c r="B13" s="216" t="s">
        <v>3101</v>
      </c>
      <c r="C13" s="217"/>
      <c r="D13" s="216" t="s">
        <v>3082</v>
      </c>
      <c r="E13" s="20">
        <v>0.8</v>
      </c>
      <c r="F13" s="218" t="s">
        <v>3102</v>
      </c>
      <c r="G13" s="219">
        <f t="shared" si="0"/>
        <v>2044.0865064</v>
      </c>
      <c r="H13" s="220">
        <f>G13*13%</f>
        <v>265.731245832</v>
      </c>
      <c r="I13" s="220">
        <f>G13+H13</f>
        <v>2309.817752232</v>
      </c>
      <c r="J13" s="240" t="s">
        <v>3103</v>
      </c>
      <c r="K13" s="241" t="s">
        <v>3085</v>
      </c>
      <c r="L13" s="242"/>
    </row>
    <row r="14" s="164" customFormat="1" ht="15" hidden="1" customHeight="1" spans="1:12">
      <c r="A14" s="215">
        <f>SUBTOTAL(3,$B$7:B14)</f>
        <v>4</v>
      </c>
      <c r="B14" s="216" t="s">
        <v>3104</v>
      </c>
      <c r="C14" s="217"/>
      <c r="D14" s="216" t="s">
        <v>3082</v>
      </c>
      <c r="E14" s="20"/>
      <c r="F14" s="218" t="s">
        <v>3105</v>
      </c>
      <c r="G14" s="219">
        <f t="shared" si="0"/>
        <v>0</v>
      </c>
      <c r="H14" s="220"/>
      <c r="I14" s="220"/>
      <c r="J14" s="240" t="s">
        <v>3106</v>
      </c>
      <c r="K14" s="241" t="s">
        <v>3085</v>
      </c>
      <c r="L14" s="242"/>
    </row>
    <row r="15" s="164" customFormat="1" ht="15" hidden="1" customHeight="1" spans="1:12">
      <c r="A15" s="215">
        <f>SUBTOTAL(3,$B$7:B15)</f>
        <v>4</v>
      </c>
      <c r="B15" s="216" t="s">
        <v>3107</v>
      </c>
      <c r="C15" s="217"/>
      <c r="D15" s="216" t="s">
        <v>3082</v>
      </c>
      <c r="E15" s="20"/>
      <c r="F15" s="218" t="s">
        <v>3108</v>
      </c>
      <c r="G15" s="219">
        <f t="shared" si="0"/>
        <v>0</v>
      </c>
      <c r="H15" s="220"/>
      <c r="I15" s="220"/>
      <c r="J15" s="240" t="s">
        <v>3109</v>
      </c>
      <c r="K15" s="241" t="s">
        <v>3085</v>
      </c>
      <c r="L15" s="242"/>
    </row>
    <row r="16" s="164" customFormat="1" ht="15" hidden="1" customHeight="1" spans="1:12">
      <c r="A16" s="215">
        <f>SUBTOTAL(3,$B$7:B16)</f>
        <v>4</v>
      </c>
      <c r="B16" s="216" t="s">
        <v>3110</v>
      </c>
      <c r="C16" s="217"/>
      <c r="D16" s="216" t="s">
        <v>3082</v>
      </c>
      <c r="E16" s="20"/>
      <c r="F16" s="218" t="s">
        <v>3111</v>
      </c>
      <c r="G16" s="219">
        <f t="shared" si="0"/>
        <v>0</v>
      </c>
      <c r="H16" s="220"/>
      <c r="I16" s="220"/>
      <c r="J16" s="240" t="s">
        <v>3112</v>
      </c>
      <c r="K16" s="241" t="s">
        <v>3085</v>
      </c>
      <c r="L16" s="242"/>
    </row>
    <row r="17" s="164" customFormat="1" ht="15" hidden="1" customHeight="1" spans="1:12">
      <c r="A17" s="215">
        <f>SUBTOTAL(3,$B$7:B17)</f>
        <v>4</v>
      </c>
      <c r="B17" s="216" t="s">
        <v>3113</v>
      </c>
      <c r="C17" s="217"/>
      <c r="D17" s="216" t="s">
        <v>3082</v>
      </c>
      <c r="E17" s="20"/>
      <c r="F17" s="221" t="s">
        <v>3114</v>
      </c>
      <c r="G17" s="219">
        <f t="shared" si="0"/>
        <v>0</v>
      </c>
      <c r="H17" s="220"/>
      <c r="I17" s="220"/>
      <c r="J17" s="240" t="s">
        <v>3115</v>
      </c>
      <c r="K17" s="241" t="s">
        <v>3085</v>
      </c>
      <c r="L17" s="242"/>
    </row>
    <row r="18" s="164" customFormat="1" ht="15" hidden="1" customHeight="1" spans="1:12">
      <c r="A18" s="215">
        <f>SUBTOTAL(3,$B$7:B18)</f>
        <v>4</v>
      </c>
      <c r="B18" s="216" t="s">
        <v>3116</v>
      </c>
      <c r="C18" s="217"/>
      <c r="D18" s="216" t="s">
        <v>3082</v>
      </c>
      <c r="E18" s="20"/>
      <c r="F18" s="218" t="s">
        <v>3117</v>
      </c>
      <c r="G18" s="219">
        <f t="shared" si="0"/>
        <v>0</v>
      </c>
      <c r="H18" s="220"/>
      <c r="I18" s="220"/>
      <c r="J18" s="240" t="s">
        <v>3118</v>
      </c>
      <c r="K18" s="241" t="s">
        <v>3085</v>
      </c>
      <c r="L18" s="242"/>
    </row>
    <row r="19" s="196" customFormat="1" ht="15" hidden="1" customHeight="1" spans="1:12">
      <c r="A19" s="213">
        <f>SUBTOTAL(3,$B$7:B19)</f>
        <v>4</v>
      </c>
      <c r="B19" s="222" t="s">
        <v>3119</v>
      </c>
      <c r="C19" s="217"/>
      <c r="D19" s="222" t="s">
        <v>3082</v>
      </c>
      <c r="E19" s="223"/>
      <c r="F19" s="224">
        <v>1500.16</v>
      </c>
      <c r="G19" s="225">
        <f t="shared" si="0"/>
        <v>0</v>
      </c>
      <c r="H19" s="220">
        <f>G19*13%</f>
        <v>0</v>
      </c>
      <c r="I19" s="220">
        <f>G19+H19</f>
        <v>0</v>
      </c>
      <c r="J19" s="243"/>
      <c r="K19" s="244"/>
      <c r="L19" s="245"/>
    </row>
    <row r="20" s="196" customFormat="1" ht="15" hidden="1" customHeight="1" spans="1:12">
      <c r="A20" s="213">
        <f>SUBTOTAL(3,$B$7:B20)</f>
        <v>4</v>
      </c>
      <c r="B20" s="222" t="s">
        <v>3120</v>
      </c>
      <c r="C20" s="217"/>
      <c r="D20" s="222" t="s">
        <v>3082</v>
      </c>
      <c r="E20" s="223"/>
      <c r="F20" s="224">
        <v>1551.52</v>
      </c>
      <c r="G20" s="225">
        <f t="shared" si="0"/>
        <v>0</v>
      </c>
      <c r="H20" s="220">
        <f t="shared" ref="H20:H25" si="3">G20*13%</f>
        <v>0</v>
      </c>
      <c r="I20" s="220">
        <f t="shared" ref="I20:I25" si="4">G20+H20</f>
        <v>0</v>
      </c>
      <c r="J20" s="243"/>
      <c r="K20" s="244"/>
      <c r="L20" s="245"/>
    </row>
    <row r="21" s="196" customFormat="1" ht="15" hidden="1" customHeight="1" spans="1:12">
      <c r="A21" s="213">
        <f>SUBTOTAL(3,$B$7:B21)</f>
        <v>4</v>
      </c>
      <c r="B21" s="222" t="s">
        <v>3121</v>
      </c>
      <c r="C21" s="217"/>
      <c r="D21" s="222" t="s">
        <v>3082</v>
      </c>
      <c r="E21" s="223"/>
      <c r="F21" s="224">
        <v>1652.29</v>
      </c>
      <c r="G21" s="225">
        <f t="shared" si="0"/>
        <v>0</v>
      </c>
      <c r="H21" s="220">
        <f t="shared" si="3"/>
        <v>0</v>
      </c>
      <c r="I21" s="220">
        <f t="shared" si="4"/>
        <v>0</v>
      </c>
      <c r="J21" s="243"/>
      <c r="K21" s="244"/>
      <c r="L21" s="245"/>
    </row>
    <row r="22" s="196" customFormat="1" ht="15" hidden="1" customHeight="1" spans="1:12">
      <c r="A22" s="213">
        <f>SUBTOTAL(3,$B$7:B22)</f>
        <v>4</v>
      </c>
      <c r="B22" s="222" t="s">
        <v>3122</v>
      </c>
      <c r="C22" s="217"/>
      <c r="D22" s="222" t="s">
        <v>3082</v>
      </c>
      <c r="E22" s="223"/>
      <c r="F22" s="224">
        <v>1755.02</v>
      </c>
      <c r="G22" s="225">
        <f t="shared" si="0"/>
        <v>0</v>
      </c>
      <c r="H22" s="220">
        <f t="shared" si="3"/>
        <v>0</v>
      </c>
      <c r="I22" s="220">
        <f t="shared" si="4"/>
        <v>0</v>
      </c>
      <c r="J22" s="243"/>
      <c r="K22" s="244"/>
      <c r="L22" s="245"/>
    </row>
    <row r="23" s="196" customFormat="1" ht="15" hidden="1" customHeight="1" spans="1:12">
      <c r="A23" s="213">
        <f>SUBTOTAL(3,$B$7:B23)</f>
        <v>4</v>
      </c>
      <c r="B23" s="222" t="s">
        <v>3123</v>
      </c>
      <c r="C23" s="217"/>
      <c r="D23" s="222" t="s">
        <v>3082</v>
      </c>
      <c r="E23" s="223"/>
      <c r="F23" s="224">
        <v>2158.28</v>
      </c>
      <c r="G23" s="225">
        <f t="shared" si="0"/>
        <v>0</v>
      </c>
      <c r="H23" s="220">
        <f t="shared" si="3"/>
        <v>0</v>
      </c>
      <c r="I23" s="220">
        <f t="shared" si="4"/>
        <v>0</v>
      </c>
      <c r="J23" s="243"/>
      <c r="K23" s="244"/>
      <c r="L23" s="245"/>
    </row>
    <row r="24" s="196" customFormat="1" ht="15" hidden="1" customHeight="1" spans="1:12">
      <c r="A24" s="213">
        <f>SUBTOTAL(3,$B$7:B24)</f>
        <v>4</v>
      </c>
      <c r="B24" s="222" t="s">
        <v>3124</v>
      </c>
      <c r="C24" s="217"/>
      <c r="D24" s="222" t="s">
        <v>3082</v>
      </c>
      <c r="E24" s="223"/>
      <c r="F24" s="224">
        <v>2625.34</v>
      </c>
      <c r="G24" s="225">
        <f t="shared" si="0"/>
        <v>0</v>
      </c>
      <c r="H24" s="220">
        <f t="shared" si="3"/>
        <v>0</v>
      </c>
      <c r="I24" s="220">
        <f t="shared" si="4"/>
        <v>0</v>
      </c>
      <c r="J24" s="243"/>
      <c r="K24" s="244"/>
      <c r="L24" s="245"/>
    </row>
    <row r="25" s="196" customFormat="1" ht="15" hidden="1" customHeight="1" spans="1:12">
      <c r="A25" s="213">
        <f>SUBTOTAL(3,$B$7:B25)</f>
        <v>4</v>
      </c>
      <c r="B25" s="222" t="s">
        <v>3125</v>
      </c>
      <c r="C25" s="217"/>
      <c r="D25" s="222" t="s">
        <v>3082</v>
      </c>
      <c r="E25" s="223"/>
      <c r="F25" s="224">
        <v>3254.57</v>
      </c>
      <c r="G25" s="225">
        <f t="shared" si="0"/>
        <v>0</v>
      </c>
      <c r="H25" s="220">
        <f t="shared" si="3"/>
        <v>0</v>
      </c>
      <c r="I25" s="220">
        <f t="shared" si="4"/>
        <v>0</v>
      </c>
      <c r="J25" s="243"/>
      <c r="K25" s="244"/>
      <c r="L25" s="245"/>
    </row>
    <row r="26" s="164" customFormat="1" ht="15" hidden="1" customHeight="1" spans="1:12">
      <c r="A26" s="215">
        <f>SUBTOTAL(3,$B$7:B26)</f>
        <v>4</v>
      </c>
      <c r="B26" s="216" t="s">
        <v>3126</v>
      </c>
      <c r="C26" s="217"/>
      <c r="D26" s="216" t="s">
        <v>3082</v>
      </c>
      <c r="E26" s="20"/>
      <c r="F26" s="226">
        <v>5266.290341</v>
      </c>
      <c r="G26" s="219">
        <f t="shared" si="0"/>
        <v>0</v>
      </c>
      <c r="H26" s="220"/>
      <c r="I26" s="220"/>
      <c r="J26" s="240" t="s">
        <v>3127</v>
      </c>
      <c r="K26" s="241" t="s">
        <v>3128</v>
      </c>
      <c r="L26" s="242">
        <f>E25*12</f>
        <v>0</v>
      </c>
    </row>
    <row r="27" s="196" customFormat="1" ht="15" hidden="1" customHeight="1" spans="1:11">
      <c r="A27" s="213">
        <f>SUBTOTAL(3,$B$7:B27)</f>
        <v>4</v>
      </c>
      <c r="B27" s="222" t="s">
        <v>3129</v>
      </c>
      <c r="C27" s="217"/>
      <c r="D27" s="222" t="s">
        <v>3082</v>
      </c>
      <c r="E27" s="223"/>
      <c r="F27" s="223">
        <v>5509.4</v>
      </c>
      <c r="G27" s="225">
        <f t="shared" si="0"/>
        <v>0</v>
      </c>
      <c r="H27" s="220">
        <f>G27*13%</f>
        <v>0</v>
      </c>
      <c r="I27" s="220">
        <f>G27+H27</f>
        <v>0</v>
      </c>
      <c r="J27" s="243"/>
      <c r="K27" s="244"/>
    </row>
    <row r="28" s="197" customFormat="1" ht="15" hidden="1" customHeight="1" spans="1:12">
      <c r="A28" s="227">
        <f>SUBTOTAL(3,$B$7:B28)</f>
        <v>4</v>
      </c>
      <c r="B28" s="216" t="s">
        <v>3130</v>
      </c>
      <c r="C28" s="228"/>
      <c r="D28" s="216" t="s">
        <v>3082</v>
      </c>
      <c r="E28" s="20"/>
      <c r="F28" s="20" t="s">
        <v>3131</v>
      </c>
      <c r="G28" s="219">
        <f t="shared" si="0"/>
        <v>0</v>
      </c>
      <c r="H28" s="229"/>
      <c r="I28" s="229"/>
      <c r="J28" s="240" t="s">
        <v>3132</v>
      </c>
      <c r="K28" s="241" t="s">
        <v>3128</v>
      </c>
      <c r="L28" s="246">
        <f>E26*16</f>
        <v>0</v>
      </c>
    </row>
    <row r="29" s="197" customFormat="1" ht="15" hidden="1" customHeight="1" spans="1:12">
      <c r="A29" s="227">
        <f>SUBTOTAL(3,$B$7:B29)</f>
        <v>4</v>
      </c>
      <c r="B29" s="216" t="s">
        <v>3133</v>
      </c>
      <c r="C29" s="228"/>
      <c r="D29" s="216" t="s">
        <v>3082</v>
      </c>
      <c r="E29" s="20"/>
      <c r="F29" s="20" t="s">
        <v>3134</v>
      </c>
      <c r="G29" s="219">
        <f t="shared" si="0"/>
        <v>0</v>
      </c>
      <c r="H29" s="229"/>
      <c r="I29" s="229"/>
      <c r="J29" s="240" t="s">
        <v>3135</v>
      </c>
      <c r="K29" s="241" t="s">
        <v>3128</v>
      </c>
      <c r="L29" s="246">
        <f>E28*24</f>
        <v>0</v>
      </c>
    </row>
    <row r="30" s="197" customFormat="1" ht="15" hidden="1" customHeight="1" spans="1:12">
      <c r="A30" s="227">
        <f>SUBTOTAL(3,$B$7:B30)</f>
        <v>4</v>
      </c>
      <c r="B30" s="216" t="s">
        <v>3136</v>
      </c>
      <c r="C30" s="228"/>
      <c r="D30" s="216" t="s">
        <v>3082</v>
      </c>
      <c r="E30" s="20"/>
      <c r="F30" s="20" t="s">
        <v>3137</v>
      </c>
      <c r="G30" s="219">
        <f t="shared" si="0"/>
        <v>0</v>
      </c>
      <c r="H30" s="229"/>
      <c r="I30" s="229"/>
      <c r="J30" s="240" t="s">
        <v>3138</v>
      </c>
      <c r="K30" s="241" t="s">
        <v>3139</v>
      </c>
      <c r="L30" s="199"/>
    </row>
    <row r="31" s="196" customFormat="1" ht="15" hidden="1" customHeight="1" spans="1:12">
      <c r="A31" s="213">
        <f>SUBTOTAL(3,$B$7:B31)</f>
        <v>4</v>
      </c>
      <c r="B31" s="216" t="s">
        <v>3140</v>
      </c>
      <c r="C31" s="217"/>
      <c r="D31" s="216" t="s">
        <v>3082</v>
      </c>
      <c r="E31" s="223"/>
      <c r="F31" s="223" t="s">
        <v>3141</v>
      </c>
      <c r="G31" s="225">
        <f t="shared" si="0"/>
        <v>0</v>
      </c>
      <c r="H31" s="220"/>
      <c r="I31" s="220"/>
      <c r="J31" s="243" t="s">
        <v>3142</v>
      </c>
      <c r="K31" s="241" t="s">
        <v>3139</v>
      </c>
      <c r="L31" s="245">
        <f>E29*36</f>
        <v>0</v>
      </c>
    </row>
    <row r="32" s="196" customFormat="1" ht="15" hidden="1" customHeight="1" spans="1:12">
      <c r="A32" s="213">
        <f>SUBTOTAL(3,$B$7:B32)</f>
        <v>4</v>
      </c>
      <c r="B32" s="216" t="s">
        <v>3143</v>
      </c>
      <c r="C32" s="217"/>
      <c r="D32" s="216" t="s">
        <v>3082</v>
      </c>
      <c r="E32" s="223"/>
      <c r="F32" s="223" t="s">
        <v>3144</v>
      </c>
      <c r="G32" s="225">
        <f t="shared" si="0"/>
        <v>0</v>
      </c>
      <c r="H32" s="220"/>
      <c r="I32" s="220"/>
      <c r="J32" s="243" t="s">
        <v>3145</v>
      </c>
      <c r="K32" s="241" t="s">
        <v>3139</v>
      </c>
      <c r="L32" s="247"/>
    </row>
    <row r="33" s="196" customFormat="1" ht="15" hidden="1" customHeight="1" spans="1:12">
      <c r="A33" s="213">
        <f>SUBTOTAL(3,$B$7:B33)</f>
        <v>4</v>
      </c>
      <c r="B33" s="216" t="s">
        <v>3146</v>
      </c>
      <c r="C33" s="217"/>
      <c r="D33" s="216" t="s">
        <v>3082</v>
      </c>
      <c r="E33" s="223"/>
      <c r="F33" s="223" t="s">
        <v>3147</v>
      </c>
      <c r="G33" s="225">
        <f t="shared" si="0"/>
        <v>0</v>
      </c>
      <c r="H33" s="220"/>
      <c r="I33" s="220"/>
      <c r="J33" s="243" t="s">
        <v>3148</v>
      </c>
      <c r="K33" s="241" t="s">
        <v>3139</v>
      </c>
      <c r="L33" s="247"/>
    </row>
    <row r="34" s="196" customFormat="1" ht="15" hidden="1" customHeight="1" spans="1:12">
      <c r="A34" s="213">
        <f>SUBTOTAL(3,$B$7:B34)</f>
        <v>4</v>
      </c>
      <c r="B34" s="216" t="s">
        <v>3149</v>
      </c>
      <c r="C34" s="217"/>
      <c r="D34" s="216" t="s">
        <v>3082</v>
      </c>
      <c r="E34" s="223"/>
      <c r="F34" s="223" t="s">
        <v>3150</v>
      </c>
      <c r="G34" s="225">
        <f t="shared" si="0"/>
        <v>0</v>
      </c>
      <c r="H34" s="220"/>
      <c r="I34" s="220"/>
      <c r="J34" s="243" t="s">
        <v>3151</v>
      </c>
      <c r="K34" s="241" t="s">
        <v>3139</v>
      </c>
      <c r="L34" s="248"/>
    </row>
    <row r="35" s="164" customFormat="1" ht="15" hidden="1" customHeight="1" spans="1:12">
      <c r="A35" s="215">
        <f>SUBTOTAL(3,$B$7:B35)</f>
        <v>4</v>
      </c>
      <c r="B35" s="216" t="s">
        <v>3152</v>
      </c>
      <c r="C35" s="217"/>
      <c r="D35" s="216" t="s">
        <v>3082</v>
      </c>
      <c r="E35" s="223"/>
      <c r="F35" s="223" t="s">
        <v>3153</v>
      </c>
      <c r="G35" s="225">
        <f t="shared" si="0"/>
        <v>0</v>
      </c>
      <c r="H35" s="220"/>
      <c r="I35" s="220"/>
      <c r="J35" s="249" t="s">
        <v>3154</v>
      </c>
      <c r="K35" s="241" t="s">
        <v>3139</v>
      </c>
      <c r="L35" s="242">
        <f>E33*4</f>
        <v>0</v>
      </c>
    </row>
    <row r="36" s="196" customFormat="1" ht="15" hidden="1" customHeight="1" spans="1:12">
      <c r="A36" s="213">
        <f>SUBTOTAL(3,$B$7:B36)</f>
        <v>4</v>
      </c>
      <c r="B36" s="216" t="s">
        <v>3155</v>
      </c>
      <c r="C36" s="217"/>
      <c r="D36" s="216" t="s">
        <v>3082</v>
      </c>
      <c r="E36" s="223"/>
      <c r="F36" s="223" t="s">
        <v>3156</v>
      </c>
      <c r="G36" s="225">
        <f t="shared" si="0"/>
        <v>0</v>
      </c>
      <c r="H36" s="220"/>
      <c r="I36" s="220"/>
      <c r="J36" s="243" t="s">
        <v>3157</v>
      </c>
      <c r="K36" s="241" t="s">
        <v>3139</v>
      </c>
      <c r="L36" s="247"/>
    </row>
    <row r="37" s="196" customFormat="1" ht="15" hidden="1" customHeight="1" spans="1:12">
      <c r="A37" s="215">
        <f>SUBTOTAL(3,$B$7:B37)</f>
        <v>4</v>
      </c>
      <c r="B37" s="216" t="s">
        <v>3158</v>
      </c>
      <c r="C37" s="217"/>
      <c r="D37" s="216" t="s">
        <v>3082</v>
      </c>
      <c r="E37" s="223"/>
      <c r="F37" s="223" t="s">
        <v>3159</v>
      </c>
      <c r="G37" s="225">
        <f t="shared" si="0"/>
        <v>0</v>
      </c>
      <c r="H37" s="220"/>
      <c r="I37" s="220"/>
      <c r="J37" s="249" t="s">
        <v>3160</v>
      </c>
      <c r="K37" s="241" t="s">
        <v>3139</v>
      </c>
      <c r="L37" s="242">
        <f>E35*6</f>
        <v>0</v>
      </c>
    </row>
    <row r="38" s="196" customFormat="1" ht="15" hidden="1" customHeight="1" spans="1:12">
      <c r="A38" s="213">
        <f>SUBTOTAL(3,$B$7:B38)</f>
        <v>4</v>
      </c>
      <c r="B38" s="216" t="s">
        <v>3161</v>
      </c>
      <c r="C38" s="217"/>
      <c r="D38" s="216" t="s">
        <v>3082</v>
      </c>
      <c r="E38" s="223"/>
      <c r="F38" s="223" t="s">
        <v>3162</v>
      </c>
      <c r="G38" s="225">
        <f t="shared" si="0"/>
        <v>0</v>
      </c>
      <c r="H38" s="220"/>
      <c r="I38" s="220"/>
      <c r="J38" s="243" t="s">
        <v>3163</v>
      </c>
      <c r="K38" s="244" t="s">
        <v>3164</v>
      </c>
      <c r="L38" s="247"/>
    </row>
    <row r="39" s="196" customFormat="1" ht="15" hidden="1" customHeight="1" spans="1:12">
      <c r="A39" s="213">
        <f>SUBTOTAL(3,$B$7:B39)</f>
        <v>4</v>
      </c>
      <c r="B39" s="230" t="s">
        <v>3165</v>
      </c>
      <c r="C39" s="217"/>
      <c r="D39" s="216" t="s">
        <v>3082</v>
      </c>
      <c r="E39" s="223"/>
      <c r="F39" s="223" t="s">
        <v>3166</v>
      </c>
      <c r="G39" s="225">
        <f t="shared" si="0"/>
        <v>0</v>
      </c>
      <c r="H39" s="220"/>
      <c r="I39" s="220"/>
      <c r="J39" s="243" t="s">
        <v>3167</v>
      </c>
      <c r="K39" s="244" t="s">
        <v>3164</v>
      </c>
      <c r="L39" s="247"/>
    </row>
    <row r="40" s="164" customFormat="1" ht="15" hidden="1" customHeight="1" spans="1:12">
      <c r="A40" s="215">
        <f>SUBTOTAL(3,$B$7:B40)</f>
        <v>4</v>
      </c>
      <c r="B40" s="230" t="s">
        <v>3168</v>
      </c>
      <c r="C40" s="217"/>
      <c r="D40" s="216" t="s">
        <v>3082</v>
      </c>
      <c r="E40" s="223"/>
      <c r="F40" s="223" t="s">
        <v>3169</v>
      </c>
      <c r="G40" s="225">
        <f t="shared" si="0"/>
        <v>0</v>
      </c>
      <c r="H40" s="220"/>
      <c r="I40" s="220"/>
      <c r="J40" s="249" t="s">
        <v>3170</v>
      </c>
      <c r="K40" s="244" t="s">
        <v>3164</v>
      </c>
      <c r="L40" s="242">
        <f>E39*24</f>
        <v>0</v>
      </c>
    </row>
    <row r="41" s="164" customFormat="1" ht="15" hidden="1" customHeight="1" spans="1:12">
      <c r="A41" s="215">
        <f>SUBTOTAL(3,$B$7:B41)</f>
        <v>4</v>
      </c>
      <c r="B41" s="230" t="s">
        <v>3171</v>
      </c>
      <c r="C41" s="217"/>
      <c r="D41" s="216" t="s">
        <v>3082</v>
      </c>
      <c r="E41" s="223"/>
      <c r="F41" s="223" t="s">
        <v>3172</v>
      </c>
      <c r="G41" s="225">
        <f t="shared" si="0"/>
        <v>0</v>
      </c>
      <c r="H41" s="220"/>
      <c r="I41" s="220"/>
      <c r="J41" s="249" t="s">
        <v>3173</v>
      </c>
      <c r="K41" s="244" t="s">
        <v>3164</v>
      </c>
      <c r="L41" s="242">
        <f>E7*6</f>
        <v>0</v>
      </c>
    </row>
    <row r="42" s="164" customFormat="1" ht="15" hidden="1" customHeight="1" spans="1:12">
      <c r="A42" s="215">
        <f>SUBTOTAL(3,$B$7:B42)</f>
        <v>4</v>
      </c>
      <c r="B42" s="230" t="s">
        <v>3174</v>
      </c>
      <c r="C42" s="217"/>
      <c r="D42" s="216" t="s">
        <v>3082</v>
      </c>
      <c r="E42" s="223"/>
      <c r="F42" s="223" t="s">
        <v>3175</v>
      </c>
      <c r="G42" s="225">
        <f t="shared" si="0"/>
        <v>0</v>
      </c>
      <c r="H42" s="220"/>
      <c r="I42" s="220"/>
      <c r="J42" s="249" t="s">
        <v>3176</v>
      </c>
      <c r="K42" s="244" t="s">
        <v>3164</v>
      </c>
      <c r="L42" s="242">
        <f>E41*8</f>
        <v>0</v>
      </c>
    </row>
    <row r="43" s="164" customFormat="1" ht="15" hidden="1" customHeight="1" spans="1:12">
      <c r="A43" s="215">
        <f>SUBTOTAL(3,$B$7:B43)</f>
        <v>4</v>
      </c>
      <c r="B43" s="230" t="s">
        <v>3177</v>
      </c>
      <c r="C43" s="217"/>
      <c r="D43" s="216" t="s">
        <v>3082</v>
      </c>
      <c r="E43" s="223"/>
      <c r="F43" s="223" t="s">
        <v>3178</v>
      </c>
      <c r="G43" s="225">
        <f t="shared" si="0"/>
        <v>0</v>
      </c>
      <c r="H43" s="220"/>
      <c r="I43" s="220"/>
      <c r="J43" s="249" t="s">
        <v>3179</v>
      </c>
      <c r="K43" s="244" t="s">
        <v>3164</v>
      </c>
      <c r="L43" s="242">
        <f>E42*12</f>
        <v>0</v>
      </c>
    </row>
    <row r="44" s="164" customFormat="1" ht="15" hidden="1" customHeight="1" spans="1:11">
      <c r="A44" s="215">
        <f>SUBTOTAL(3,$B$7:B44)</f>
        <v>4</v>
      </c>
      <c r="B44" s="230" t="s">
        <v>3180</v>
      </c>
      <c r="C44" s="217"/>
      <c r="D44" s="216" t="s">
        <v>3082</v>
      </c>
      <c r="E44" s="223"/>
      <c r="F44" s="223" t="s">
        <v>3181</v>
      </c>
      <c r="G44" s="225">
        <f t="shared" ref="G44:G53" si="5">E44*F44</f>
        <v>0</v>
      </c>
      <c r="H44" s="231"/>
      <c r="I44" s="250"/>
      <c r="J44" s="249" t="s">
        <v>3182</v>
      </c>
      <c r="K44" s="244" t="s">
        <v>3164</v>
      </c>
    </row>
    <row r="45" s="164" customFormat="1" ht="15" hidden="1" customHeight="1" spans="1:12">
      <c r="A45" s="215">
        <f>SUBTOTAL(3,$B$7:B45)</f>
        <v>4</v>
      </c>
      <c r="B45" s="230" t="s">
        <v>3183</v>
      </c>
      <c r="C45" s="217"/>
      <c r="D45" s="216" t="s">
        <v>3082</v>
      </c>
      <c r="E45" s="223"/>
      <c r="F45" s="223" t="s">
        <v>3184</v>
      </c>
      <c r="G45" s="225">
        <f t="shared" si="5"/>
        <v>0</v>
      </c>
      <c r="H45" s="220"/>
      <c r="I45" s="220"/>
      <c r="J45" s="249" t="s">
        <v>3185</v>
      </c>
      <c r="K45" s="244" t="s">
        <v>3164</v>
      </c>
      <c r="L45" s="242">
        <f>E33*16</f>
        <v>0</v>
      </c>
    </row>
    <row r="46" s="164" customFormat="1" ht="15" hidden="1" customHeight="1" spans="1:12">
      <c r="A46" s="213">
        <f>SUBTOTAL(3,$B$7:B46)</f>
        <v>4</v>
      </c>
      <c r="B46" s="216" t="s">
        <v>3186</v>
      </c>
      <c r="C46" s="217"/>
      <c r="D46" s="216" t="s">
        <v>3082</v>
      </c>
      <c r="E46" s="223"/>
      <c r="F46" s="223" t="s">
        <v>3187</v>
      </c>
      <c r="G46" s="225">
        <f t="shared" si="5"/>
        <v>0</v>
      </c>
      <c r="H46" s="220"/>
      <c r="I46" s="220"/>
      <c r="J46" s="243" t="s">
        <v>3188</v>
      </c>
      <c r="K46" s="241" t="s">
        <v>3189</v>
      </c>
      <c r="L46" s="242">
        <f>E45*24</f>
        <v>0</v>
      </c>
    </row>
    <row r="47" s="164" customFormat="1" ht="15" hidden="1" customHeight="1" spans="1:12">
      <c r="A47" s="213">
        <f>SUBTOTAL(3,$B$7:B47)</f>
        <v>4</v>
      </c>
      <c r="B47" s="216" t="s">
        <v>3190</v>
      </c>
      <c r="C47" s="217"/>
      <c r="D47" s="216" t="s">
        <v>3082</v>
      </c>
      <c r="E47" s="223"/>
      <c r="F47" s="223" t="s">
        <v>3191</v>
      </c>
      <c r="G47" s="225">
        <f t="shared" si="5"/>
        <v>0</v>
      </c>
      <c r="H47" s="220"/>
      <c r="I47" s="220"/>
      <c r="J47" s="243" t="s">
        <v>3192</v>
      </c>
      <c r="K47" s="241" t="s">
        <v>3189</v>
      </c>
      <c r="L47" s="165"/>
    </row>
    <row r="48" s="164" customFormat="1" ht="15" hidden="1" customHeight="1" spans="1:12">
      <c r="A48" s="213">
        <f>SUBTOTAL(3,$B$7:B48)</f>
        <v>4</v>
      </c>
      <c r="B48" s="216" t="s">
        <v>3193</v>
      </c>
      <c r="C48" s="217"/>
      <c r="D48" s="216" t="s">
        <v>3082</v>
      </c>
      <c r="E48" s="223"/>
      <c r="F48" s="223" t="s">
        <v>3194</v>
      </c>
      <c r="G48" s="225">
        <f t="shared" si="5"/>
        <v>0</v>
      </c>
      <c r="H48" s="220"/>
      <c r="I48" s="220"/>
      <c r="J48" s="243" t="s">
        <v>3195</v>
      </c>
      <c r="K48" s="241" t="s">
        <v>3189</v>
      </c>
      <c r="L48" s="242">
        <f>E46*36</f>
        <v>0</v>
      </c>
    </row>
    <row r="49" s="164" customFormat="1" ht="15" hidden="1" customHeight="1" spans="1:12">
      <c r="A49" s="213">
        <f>SUBTOTAL(3,$B$7:B49)</f>
        <v>4</v>
      </c>
      <c r="B49" s="216" t="s">
        <v>3196</v>
      </c>
      <c r="C49" s="217"/>
      <c r="D49" s="216" t="s">
        <v>3082</v>
      </c>
      <c r="E49" s="223"/>
      <c r="F49" s="223" t="s">
        <v>3197</v>
      </c>
      <c r="G49" s="225">
        <f t="shared" si="5"/>
        <v>0</v>
      </c>
      <c r="H49" s="220"/>
      <c r="I49" s="220"/>
      <c r="J49" s="243" t="s">
        <v>3198</v>
      </c>
      <c r="K49" s="241" t="s">
        <v>3189</v>
      </c>
      <c r="L49" s="242">
        <f>E47*48</f>
        <v>0</v>
      </c>
    </row>
    <row r="50" s="164" customFormat="1" ht="15" hidden="1" customHeight="1" spans="1:12">
      <c r="A50" s="213">
        <f>SUBTOTAL(3,$B$7:B50)</f>
        <v>4</v>
      </c>
      <c r="B50" s="216" t="s">
        <v>3199</v>
      </c>
      <c r="C50" s="217"/>
      <c r="D50" s="216" t="s">
        <v>3082</v>
      </c>
      <c r="E50" s="223"/>
      <c r="F50" s="223" t="s">
        <v>3200</v>
      </c>
      <c r="G50" s="225">
        <f t="shared" si="5"/>
        <v>0</v>
      </c>
      <c r="H50" s="220"/>
      <c r="I50" s="220"/>
      <c r="J50" s="243" t="s">
        <v>3201</v>
      </c>
      <c r="K50" s="241" t="s">
        <v>3189</v>
      </c>
      <c r="L50" s="242">
        <f>E48*48</f>
        <v>0</v>
      </c>
    </row>
    <row r="51" s="164" customFormat="1" ht="15" hidden="1" customHeight="1" spans="1:12">
      <c r="A51" s="215">
        <f>SUBTOTAL(3,$B$7:B51)</f>
        <v>4</v>
      </c>
      <c r="B51" s="216" t="s">
        <v>3202</v>
      </c>
      <c r="C51" s="217"/>
      <c r="D51" s="216" t="s">
        <v>3082</v>
      </c>
      <c r="E51" s="223"/>
      <c r="F51" s="223" t="s">
        <v>3203</v>
      </c>
      <c r="G51" s="225">
        <f t="shared" si="5"/>
        <v>0</v>
      </c>
      <c r="H51" s="220"/>
      <c r="I51" s="220"/>
      <c r="J51" s="249" t="s">
        <v>3204</v>
      </c>
      <c r="K51" s="241" t="s">
        <v>3189</v>
      </c>
      <c r="L51" s="251"/>
    </row>
    <row r="52" s="164" customFormat="1" ht="15" hidden="1" customHeight="1" spans="1:12">
      <c r="A52" s="215">
        <f>SUBTOTAL(3,$B$7:B52)</f>
        <v>4</v>
      </c>
      <c r="B52" s="216" t="s">
        <v>3205</v>
      </c>
      <c r="C52" s="217"/>
      <c r="D52" s="216" t="s">
        <v>3082</v>
      </c>
      <c r="E52" s="223"/>
      <c r="F52" s="223" t="s">
        <v>3206</v>
      </c>
      <c r="G52" s="225">
        <f t="shared" si="5"/>
        <v>0</v>
      </c>
      <c r="H52" s="220"/>
      <c r="I52" s="220"/>
      <c r="J52" s="249" t="s">
        <v>3207</v>
      </c>
      <c r="K52" s="241" t="s">
        <v>3189</v>
      </c>
      <c r="L52" s="242">
        <f>E50*4</f>
        <v>0</v>
      </c>
    </row>
    <row r="53" s="196" customFormat="1" ht="15" hidden="1" customHeight="1" spans="1:12">
      <c r="A53" s="215">
        <f>SUBTOTAL(3,$B$7:B53)</f>
        <v>4</v>
      </c>
      <c r="B53" s="216" t="s">
        <v>3208</v>
      </c>
      <c r="C53" s="217"/>
      <c r="D53" s="216" t="s">
        <v>3082</v>
      </c>
      <c r="E53" s="223"/>
      <c r="F53" s="223" t="s">
        <v>3209</v>
      </c>
      <c r="G53" s="225">
        <f t="shared" si="5"/>
        <v>0</v>
      </c>
      <c r="H53" s="220"/>
      <c r="I53" s="220"/>
      <c r="J53" s="249" t="s">
        <v>3210</v>
      </c>
      <c r="K53" s="241" t="s">
        <v>3189</v>
      </c>
      <c r="L53" s="242">
        <f>E52*6</f>
        <v>0</v>
      </c>
    </row>
    <row r="54" s="164" customFormat="1" ht="15" hidden="1" customHeight="1" spans="1:11">
      <c r="A54" s="215">
        <f>SUBTOTAL(3,$B$7:B54)</f>
        <v>4</v>
      </c>
      <c r="B54" s="230" t="s">
        <v>3211</v>
      </c>
      <c r="C54" s="217"/>
      <c r="D54" s="216" t="s">
        <v>3082</v>
      </c>
      <c r="E54" s="223"/>
      <c r="F54" s="223" t="s">
        <v>3212</v>
      </c>
      <c r="G54" s="225">
        <f t="shared" si="0"/>
        <v>0</v>
      </c>
      <c r="H54" s="231"/>
      <c r="I54" s="250"/>
      <c r="J54" s="249" t="s">
        <v>3213</v>
      </c>
      <c r="K54" s="241" t="s">
        <v>3189</v>
      </c>
    </row>
    <row r="55" s="164" customFormat="1" ht="15" hidden="1" customHeight="1" spans="1:12">
      <c r="A55" s="215">
        <f>SUBTOTAL(3,$B$7:B55)</f>
        <v>4</v>
      </c>
      <c r="B55" s="230" t="s">
        <v>3214</v>
      </c>
      <c r="C55" s="217"/>
      <c r="D55" s="216" t="s">
        <v>3082</v>
      </c>
      <c r="E55" s="223"/>
      <c r="F55" s="223" t="s">
        <v>3215</v>
      </c>
      <c r="G55" s="225">
        <f t="shared" si="0"/>
        <v>0</v>
      </c>
      <c r="H55" s="220"/>
      <c r="I55" s="220"/>
      <c r="J55" s="249" t="s">
        <v>3216</v>
      </c>
      <c r="K55" s="241" t="s">
        <v>3189</v>
      </c>
      <c r="L55" s="242">
        <f>E43*16</f>
        <v>0</v>
      </c>
    </row>
    <row r="56" s="164" customFormat="1" ht="15" hidden="1" customHeight="1" spans="1:12">
      <c r="A56" s="213">
        <f>SUBTOTAL(3,$B$7:B56)</f>
        <v>4</v>
      </c>
      <c r="B56" s="216" t="s">
        <v>3217</v>
      </c>
      <c r="C56" s="217"/>
      <c r="D56" s="216" t="s">
        <v>3082</v>
      </c>
      <c r="E56" s="223"/>
      <c r="F56" s="223" t="s">
        <v>3218</v>
      </c>
      <c r="G56" s="225">
        <f t="shared" si="0"/>
        <v>0</v>
      </c>
      <c r="H56" s="220"/>
      <c r="I56" s="220"/>
      <c r="J56" s="243" t="s">
        <v>3219</v>
      </c>
      <c r="K56" s="241" t="s">
        <v>3220</v>
      </c>
      <c r="L56" s="242">
        <f>E55*24</f>
        <v>0</v>
      </c>
    </row>
    <row r="57" s="164" customFormat="1" ht="15" hidden="1" customHeight="1" spans="1:12">
      <c r="A57" s="213">
        <f>SUBTOTAL(3,$B$7:B57)</f>
        <v>4</v>
      </c>
      <c r="B57" s="216" t="s">
        <v>3221</v>
      </c>
      <c r="C57" s="217"/>
      <c r="D57" s="216" t="s">
        <v>3082</v>
      </c>
      <c r="E57" s="223"/>
      <c r="F57" s="223" t="s">
        <v>3222</v>
      </c>
      <c r="G57" s="225">
        <f t="shared" si="0"/>
        <v>0</v>
      </c>
      <c r="H57" s="220"/>
      <c r="I57" s="220"/>
      <c r="J57" s="243" t="s">
        <v>3223</v>
      </c>
      <c r="K57" s="241" t="s">
        <v>3220</v>
      </c>
      <c r="L57" s="165"/>
    </row>
    <row r="58" s="164" customFormat="1" ht="15" hidden="1" customHeight="1" spans="1:12">
      <c r="A58" s="213">
        <f>SUBTOTAL(3,$B$7:B58)</f>
        <v>4</v>
      </c>
      <c r="B58" s="216" t="s">
        <v>3224</v>
      </c>
      <c r="C58" s="217"/>
      <c r="D58" s="216" t="s">
        <v>3082</v>
      </c>
      <c r="E58" s="223"/>
      <c r="F58" s="223" t="s">
        <v>3225</v>
      </c>
      <c r="G58" s="225">
        <f t="shared" si="0"/>
        <v>0</v>
      </c>
      <c r="H58" s="220"/>
      <c r="I58" s="220"/>
      <c r="J58" s="243" t="s">
        <v>3226</v>
      </c>
      <c r="K58" s="241" t="s">
        <v>3220</v>
      </c>
      <c r="L58" s="242">
        <f>E56*36</f>
        <v>0</v>
      </c>
    </row>
    <row r="59" s="164" customFormat="1" ht="15" hidden="1" customHeight="1" spans="1:12">
      <c r="A59" s="213">
        <f>SUBTOTAL(3,$B$7:B59)</f>
        <v>4</v>
      </c>
      <c r="B59" s="216" t="s">
        <v>3227</v>
      </c>
      <c r="C59" s="217"/>
      <c r="D59" s="216" t="s">
        <v>3082</v>
      </c>
      <c r="E59" s="223"/>
      <c r="F59" s="223" t="s">
        <v>3228</v>
      </c>
      <c r="G59" s="225">
        <f t="shared" si="0"/>
        <v>0</v>
      </c>
      <c r="H59" s="220"/>
      <c r="I59" s="220"/>
      <c r="J59" s="243" t="s">
        <v>3229</v>
      </c>
      <c r="K59" s="241" t="s">
        <v>3220</v>
      </c>
      <c r="L59" s="242">
        <f>E57*48</f>
        <v>0</v>
      </c>
    </row>
    <row r="60" s="164" customFormat="1" ht="15" hidden="1" customHeight="1" spans="1:12">
      <c r="A60" s="213">
        <f>SUBTOTAL(3,$B$7:B60)</f>
        <v>4</v>
      </c>
      <c r="B60" s="216" t="s">
        <v>3230</v>
      </c>
      <c r="C60" s="217"/>
      <c r="D60" s="216" t="s">
        <v>3082</v>
      </c>
      <c r="E60" s="223"/>
      <c r="F60" s="223" t="s">
        <v>3231</v>
      </c>
      <c r="G60" s="225">
        <f t="shared" si="0"/>
        <v>0</v>
      </c>
      <c r="H60" s="220"/>
      <c r="I60" s="220"/>
      <c r="J60" s="243" t="s">
        <v>3232</v>
      </c>
      <c r="K60" s="241" t="s">
        <v>3220</v>
      </c>
      <c r="L60" s="242">
        <f>E58*48</f>
        <v>0</v>
      </c>
    </row>
    <row r="61" s="164" customFormat="1" ht="15" hidden="1" customHeight="1" spans="1:11">
      <c r="A61" s="232">
        <f>SUBTOTAL(3,$B$7:B61)</f>
        <v>4</v>
      </c>
      <c r="B61" s="233" t="s">
        <v>3233</v>
      </c>
      <c r="C61" s="233" t="s">
        <v>3234</v>
      </c>
      <c r="D61" s="233" t="s">
        <v>3235</v>
      </c>
      <c r="E61" s="223"/>
      <c r="F61" s="223">
        <v>386.7</v>
      </c>
      <c r="G61" s="225">
        <f t="shared" ref="G61:G63" si="6">E61*F61</f>
        <v>0</v>
      </c>
      <c r="H61" s="234"/>
      <c r="I61" s="234"/>
      <c r="J61" s="252" t="s">
        <v>3236</v>
      </c>
      <c r="K61" s="253" t="s">
        <v>3237</v>
      </c>
    </row>
    <row r="62" s="164" customFormat="1" ht="15" hidden="1" customHeight="1" spans="1:11">
      <c r="A62" s="232">
        <f>SUBTOTAL(3,$B$7:B62)</f>
        <v>4</v>
      </c>
      <c r="B62" s="233" t="s">
        <v>3233</v>
      </c>
      <c r="C62" s="233" t="s">
        <v>3238</v>
      </c>
      <c r="D62" s="233" t="s">
        <v>3235</v>
      </c>
      <c r="E62" s="223"/>
      <c r="F62" s="223">
        <v>446</v>
      </c>
      <c r="G62" s="225">
        <f t="shared" si="6"/>
        <v>0</v>
      </c>
      <c r="H62" s="235"/>
      <c r="I62" s="254"/>
      <c r="J62" s="252" t="s">
        <v>3239</v>
      </c>
      <c r="K62" s="253" t="s">
        <v>3237</v>
      </c>
    </row>
    <row r="63" s="197" customFormat="1" ht="15" hidden="1" customHeight="1" spans="1:11">
      <c r="A63" s="232">
        <f>SUBTOTAL(3,$B$7:B63)</f>
        <v>4</v>
      </c>
      <c r="B63" s="236" t="s">
        <v>3240</v>
      </c>
      <c r="C63" s="236" t="s">
        <v>3241</v>
      </c>
      <c r="D63" s="236" t="s">
        <v>3064</v>
      </c>
      <c r="E63" s="223"/>
      <c r="F63" s="223">
        <v>1.66</v>
      </c>
      <c r="G63" s="225">
        <f t="shared" si="6"/>
        <v>0</v>
      </c>
      <c r="H63" s="234"/>
      <c r="I63" s="234"/>
      <c r="J63" s="252" t="s">
        <v>3242</v>
      </c>
      <c r="K63" s="253" t="s">
        <v>3237</v>
      </c>
    </row>
    <row r="64" s="164" customFormat="1" ht="15" hidden="1" customHeight="1" spans="1:11">
      <c r="A64" s="232">
        <f>SUBTOTAL(3,$B$7:B64)</f>
        <v>4</v>
      </c>
      <c r="B64" s="236" t="s">
        <v>3243</v>
      </c>
      <c r="C64" s="236" t="s">
        <v>3244</v>
      </c>
      <c r="D64" s="236" t="s">
        <v>3064</v>
      </c>
      <c r="E64" s="223"/>
      <c r="F64" s="223">
        <v>4.3</v>
      </c>
      <c r="G64" s="225">
        <f t="shared" ref="G64:G87" si="7">E64*F64</f>
        <v>0</v>
      </c>
      <c r="H64" s="234"/>
      <c r="I64" s="234"/>
      <c r="J64" s="252" t="s">
        <v>3245</v>
      </c>
      <c r="K64" s="253" t="s">
        <v>3237</v>
      </c>
    </row>
    <row r="65" s="196" customFormat="1" ht="15" hidden="1" customHeight="1" spans="1:11">
      <c r="A65" s="213">
        <f>SUBTOTAL(3,$B$7:B65)</f>
        <v>4</v>
      </c>
      <c r="B65" s="255" t="s">
        <v>3246</v>
      </c>
      <c r="C65" s="255" t="s">
        <v>3247</v>
      </c>
      <c r="D65" s="243" t="s">
        <v>592</v>
      </c>
      <c r="E65" s="223"/>
      <c r="F65" s="223">
        <v>6.418715</v>
      </c>
      <c r="G65" s="225">
        <f t="shared" si="7"/>
        <v>0</v>
      </c>
      <c r="H65" s="256"/>
      <c r="I65" s="264"/>
      <c r="J65" s="265" t="s">
        <v>3248</v>
      </c>
      <c r="K65" s="244" t="s">
        <v>3237</v>
      </c>
    </row>
    <row r="66" s="196" customFormat="1" ht="15" hidden="1" customHeight="1" spans="1:11">
      <c r="A66" s="213">
        <f>SUBTOTAL(3,$B$7:B66)</f>
        <v>4</v>
      </c>
      <c r="B66" s="255" t="s">
        <v>3246</v>
      </c>
      <c r="C66" s="255" t="s">
        <v>3249</v>
      </c>
      <c r="D66" s="243" t="s">
        <v>592</v>
      </c>
      <c r="E66" s="223"/>
      <c r="F66" s="223">
        <v>9.43</v>
      </c>
      <c r="G66" s="225">
        <f t="shared" si="7"/>
        <v>0</v>
      </c>
      <c r="H66" s="256"/>
      <c r="I66" s="264"/>
      <c r="J66" s="265" t="s">
        <v>3250</v>
      </c>
      <c r="K66" s="244" t="s">
        <v>3237</v>
      </c>
    </row>
    <row r="67" s="164" customFormat="1" ht="15" hidden="1" customHeight="1" spans="1:11">
      <c r="A67" s="232">
        <f>SUBTOTAL(3,$B$7:B67)</f>
        <v>4</v>
      </c>
      <c r="B67" s="257" t="s">
        <v>3246</v>
      </c>
      <c r="C67" s="257" t="s">
        <v>3251</v>
      </c>
      <c r="D67" s="243" t="s">
        <v>592</v>
      </c>
      <c r="E67" s="223"/>
      <c r="F67" s="223">
        <v>8.55</v>
      </c>
      <c r="G67" s="225">
        <f t="shared" si="7"/>
        <v>0</v>
      </c>
      <c r="H67" s="235"/>
      <c r="I67" s="266"/>
      <c r="J67" s="252" t="s">
        <v>3252</v>
      </c>
      <c r="K67" s="253" t="s">
        <v>3237</v>
      </c>
    </row>
    <row r="68" s="164" customFormat="1" ht="15" hidden="1" customHeight="1" spans="1:11">
      <c r="A68" s="232">
        <f>SUBTOTAL(3,$B$7:B68)</f>
        <v>4</v>
      </c>
      <c r="B68" s="233" t="s">
        <v>3253</v>
      </c>
      <c r="C68" s="233" t="s">
        <v>3253</v>
      </c>
      <c r="D68" s="243" t="s">
        <v>592</v>
      </c>
      <c r="E68" s="223"/>
      <c r="F68" s="223">
        <v>0.2</v>
      </c>
      <c r="G68" s="225">
        <f t="shared" si="7"/>
        <v>0</v>
      </c>
      <c r="H68" s="235"/>
      <c r="I68" s="266"/>
      <c r="J68" s="252" t="s">
        <v>3254</v>
      </c>
      <c r="K68" s="253" t="s">
        <v>3237</v>
      </c>
    </row>
    <row r="69" s="164" customFormat="1" ht="15" hidden="1" customHeight="1" spans="1:11">
      <c r="A69" s="232">
        <f>SUBTOTAL(3,$B$7:B69)</f>
        <v>4</v>
      </c>
      <c r="B69" s="233" t="s">
        <v>3255</v>
      </c>
      <c r="C69" s="233" t="s">
        <v>3256</v>
      </c>
      <c r="D69" s="243" t="s">
        <v>305</v>
      </c>
      <c r="E69" s="223"/>
      <c r="F69" s="223">
        <v>170</v>
      </c>
      <c r="G69" s="225">
        <f t="shared" si="7"/>
        <v>0</v>
      </c>
      <c r="H69" s="235"/>
      <c r="I69" s="266"/>
      <c r="J69" s="252" t="s">
        <v>3257</v>
      </c>
      <c r="K69" s="253" t="s">
        <v>3237</v>
      </c>
    </row>
    <row r="70" s="196" customFormat="1" ht="15" customHeight="1" spans="1:11">
      <c r="A70" s="213">
        <f>SUBTOTAL(3,$B$7:B70)</f>
        <v>5</v>
      </c>
      <c r="B70" s="258" t="s">
        <v>3258</v>
      </c>
      <c r="C70" s="258" t="s">
        <v>3258</v>
      </c>
      <c r="D70" s="243" t="s">
        <v>305</v>
      </c>
      <c r="E70" s="223">
        <v>6</v>
      </c>
      <c r="F70" s="223">
        <v>387.94</v>
      </c>
      <c r="G70" s="225">
        <f t="shared" si="7"/>
        <v>2327.64</v>
      </c>
      <c r="H70" s="220">
        <f t="shared" ref="H70:H73" si="8">G70*13%</f>
        <v>302.5932</v>
      </c>
      <c r="I70" s="220">
        <f t="shared" ref="I70:I73" si="9">G70+H70</f>
        <v>2630.2332</v>
      </c>
      <c r="J70" s="265"/>
      <c r="K70" s="244"/>
    </row>
    <row r="71" s="197" customFormat="1" ht="15" hidden="1" customHeight="1" spans="1:11">
      <c r="A71" s="232">
        <f>SUBTOTAL(3,$B$7:B71)</f>
        <v>5</v>
      </c>
      <c r="B71" s="233" t="s">
        <v>3259</v>
      </c>
      <c r="C71" s="233" t="s">
        <v>3259</v>
      </c>
      <c r="D71" s="243" t="s">
        <v>305</v>
      </c>
      <c r="E71" s="223"/>
      <c r="F71" s="223">
        <v>288</v>
      </c>
      <c r="G71" s="225">
        <f t="shared" si="7"/>
        <v>0</v>
      </c>
      <c r="H71" s="235"/>
      <c r="I71" s="266"/>
      <c r="J71" s="252" t="s">
        <v>3260</v>
      </c>
      <c r="K71" s="253" t="s">
        <v>3237</v>
      </c>
    </row>
    <row r="72" s="196" customFormat="1" ht="15" hidden="1" customHeight="1" spans="1:11">
      <c r="A72" s="213">
        <f>SUBTOTAL(3,$B$7:B72)</f>
        <v>5</v>
      </c>
      <c r="B72" s="258" t="s">
        <v>3261</v>
      </c>
      <c r="C72" s="258" t="s">
        <v>3261</v>
      </c>
      <c r="D72" s="243" t="s">
        <v>305</v>
      </c>
      <c r="E72" s="223"/>
      <c r="F72" s="223">
        <v>669</v>
      </c>
      <c r="G72" s="225">
        <f t="shared" si="7"/>
        <v>0</v>
      </c>
      <c r="H72" s="220">
        <f t="shared" si="8"/>
        <v>0</v>
      </c>
      <c r="I72" s="220">
        <f t="shared" si="9"/>
        <v>0</v>
      </c>
      <c r="J72" s="265"/>
      <c r="K72" s="244"/>
    </row>
    <row r="73" s="196" customFormat="1" ht="15" hidden="1" customHeight="1" spans="1:11">
      <c r="A73" s="213">
        <f>SUBTOTAL(3,$B$7:B73)</f>
        <v>5</v>
      </c>
      <c r="B73" s="259" t="s">
        <v>3262</v>
      </c>
      <c r="C73" s="259" t="s">
        <v>3262</v>
      </c>
      <c r="D73" s="243" t="s">
        <v>305</v>
      </c>
      <c r="E73" s="223"/>
      <c r="F73" s="223">
        <v>675</v>
      </c>
      <c r="G73" s="225">
        <f t="shared" si="7"/>
        <v>0</v>
      </c>
      <c r="H73" s="220">
        <f t="shared" si="8"/>
        <v>0</v>
      </c>
      <c r="I73" s="220">
        <f t="shared" si="9"/>
        <v>0</v>
      </c>
      <c r="J73" s="265"/>
      <c r="K73" s="244"/>
    </row>
    <row r="74" s="164" customFormat="1" ht="15" hidden="1" customHeight="1" spans="1:11">
      <c r="A74" s="232">
        <f>SUBTOTAL(3,$B$7:B74)</f>
        <v>5</v>
      </c>
      <c r="B74" s="233" t="s">
        <v>3263</v>
      </c>
      <c r="C74" s="260" t="s">
        <v>3264</v>
      </c>
      <c r="D74" s="243" t="s">
        <v>305</v>
      </c>
      <c r="E74" s="223"/>
      <c r="F74" s="223">
        <v>150</v>
      </c>
      <c r="G74" s="225">
        <f t="shared" si="7"/>
        <v>0</v>
      </c>
      <c r="H74" s="235"/>
      <c r="I74" s="266"/>
      <c r="J74" s="252" t="s">
        <v>3265</v>
      </c>
      <c r="K74" s="253" t="s">
        <v>3237</v>
      </c>
    </row>
    <row r="75" s="164" customFormat="1" ht="15" hidden="1" customHeight="1" spans="1:11">
      <c r="A75" s="232">
        <f>SUBTOTAL(3,$B$7:B75)</f>
        <v>5</v>
      </c>
      <c r="B75" s="233" t="s">
        <v>3266</v>
      </c>
      <c r="C75" s="233" t="s">
        <v>3267</v>
      </c>
      <c r="D75" s="243" t="s">
        <v>3268</v>
      </c>
      <c r="E75" s="223"/>
      <c r="F75" s="223">
        <v>430</v>
      </c>
      <c r="G75" s="225">
        <f t="shared" si="7"/>
        <v>0</v>
      </c>
      <c r="H75" s="235"/>
      <c r="I75" s="266"/>
      <c r="J75" s="252" t="s">
        <v>3269</v>
      </c>
      <c r="K75" s="253" t="s">
        <v>3237</v>
      </c>
    </row>
    <row r="76" s="164" customFormat="1" ht="15" hidden="1" customHeight="1" spans="1:11">
      <c r="A76" s="232">
        <f>SUBTOTAL(3,$B$7:B76)</f>
        <v>5</v>
      </c>
      <c r="B76" s="233" t="s">
        <v>3270</v>
      </c>
      <c r="C76" s="233" t="s">
        <v>3271</v>
      </c>
      <c r="D76" s="243" t="s">
        <v>3268</v>
      </c>
      <c r="E76" s="223"/>
      <c r="F76" s="223">
        <v>1120</v>
      </c>
      <c r="G76" s="225">
        <f t="shared" si="7"/>
        <v>0</v>
      </c>
      <c r="H76" s="235"/>
      <c r="I76" s="266"/>
      <c r="J76" s="252" t="s">
        <v>3272</v>
      </c>
      <c r="K76" s="253" t="s">
        <v>3237</v>
      </c>
    </row>
    <row r="77" s="164" customFormat="1" ht="15" hidden="1" customHeight="1" spans="1:11">
      <c r="A77" s="232">
        <f>SUBTOTAL(3,$B$7:B77)</f>
        <v>5</v>
      </c>
      <c r="B77" s="233" t="s">
        <v>3270</v>
      </c>
      <c r="C77" s="233" t="s">
        <v>3273</v>
      </c>
      <c r="D77" s="243" t="s">
        <v>3268</v>
      </c>
      <c r="E77" s="223"/>
      <c r="F77" s="223">
        <v>1260</v>
      </c>
      <c r="G77" s="225">
        <f t="shared" si="7"/>
        <v>0</v>
      </c>
      <c r="H77" s="235"/>
      <c r="I77" s="266"/>
      <c r="J77" s="252" t="s">
        <v>3274</v>
      </c>
      <c r="K77" s="253" t="s">
        <v>3237</v>
      </c>
    </row>
    <row r="78" s="164" customFormat="1" ht="15" hidden="1" customHeight="1" spans="1:11">
      <c r="A78" s="232">
        <f>SUBTOTAL(3,$B$7:B78)</f>
        <v>5</v>
      </c>
      <c r="B78" s="233" t="s">
        <v>3275</v>
      </c>
      <c r="C78" s="233" t="s">
        <v>3276</v>
      </c>
      <c r="D78" s="243" t="s">
        <v>484</v>
      </c>
      <c r="E78" s="223"/>
      <c r="F78" s="223">
        <v>17.41</v>
      </c>
      <c r="G78" s="225">
        <f t="shared" si="7"/>
        <v>0</v>
      </c>
      <c r="H78" s="235"/>
      <c r="I78" s="266"/>
      <c r="J78" s="252" t="s">
        <v>3277</v>
      </c>
      <c r="K78" s="253" t="s">
        <v>3237</v>
      </c>
    </row>
    <row r="79" s="164" customFormat="1" ht="15" hidden="1" customHeight="1" spans="1:11">
      <c r="A79" s="232">
        <f>SUBTOTAL(3,$B$7:B79)</f>
        <v>5</v>
      </c>
      <c r="B79" s="233" t="s">
        <v>3278</v>
      </c>
      <c r="C79" s="233" t="s">
        <v>3279</v>
      </c>
      <c r="D79" s="243" t="s">
        <v>305</v>
      </c>
      <c r="E79" s="223"/>
      <c r="F79" s="223">
        <v>17.51</v>
      </c>
      <c r="G79" s="225">
        <f t="shared" si="7"/>
        <v>0</v>
      </c>
      <c r="H79" s="235"/>
      <c r="I79" s="266"/>
      <c r="J79" s="252" t="s">
        <v>3280</v>
      </c>
      <c r="K79" s="253" t="s">
        <v>3237</v>
      </c>
    </row>
    <row r="80" s="164" customFormat="1" ht="15" hidden="1" customHeight="1" spans="1:11">
      <c r="A80" s="232">
        <f>SUBTOTAL(3,$B$7:B80)</f>
        <v>5</v>
      </c>
      <c r="B80" s="233" t="s">
        <v>3278</v>
      </c>
      <c r="C80" s="233" t="s">
        <v>3281</v>
      </c>
      <c r="D80" s="243" t="s">
        <v>305</v>
      </c>
      <c r="E80" s="223"/>
      <c r="F80" s="223">
        <v>15.82</v>
      </c>
      <c r="G80" s="225">
        <f t="shared" si="7"/>
        <v>0</v>
      </c>
      <c r="H80" s="235"/>
      <c r="I80" s="266"/>
      <c r="J80" s="252" t="s">
        <v>3282</v>
      </c>
      <c r="K80" s="253" t="s">
        <v>3237</v>
      </c>
    </row>
    <row r="81" s="164" customFormat="1" ht="15" hidden="1" customHeight="1" spans="1:11">
      <c r="A81" s="232">
        <f>SUBTOTAL(3,$B$7:B81)</f>
        <v>5</v>
      </c>
      <c r="B81" s="233" t="s">
        <v>3283</v>
      </c>
      <c r="C81" s="233" t="s">
        <v>3281</v>
      </c>
      <c r="D81" s="243" t="s">
        <v>305</v>
      </c>
      <c r="E81" s="223"/>
      <c r="F81" s="223">
        <v>13.93</v>
      </c>
      <c r="G81" s="225">
        <f t="shared" si="7"/>
        <v>0</v>
      </c>
      <c r="H81" s="235"/>
      <c r="I81" s="266"/>
      <c r="J81" s="252" t="s">
        <v>3284</v>
      </c>
      <c r="K81" s="253" t="s">
        <v>3237</v>
      </c>
    </row>
    <row r="82" s="164" customFormat="1" ht="15" hidden="1" customHeight="1" spans="1:11">
      <c r="A82" s="232">
        <f>SUBTOTAL(3,$B$7:B82)</f>
        <v>5</v>
      </c>
      <c r="B82" s="233" t="s">
        <v>3285</v>
      </c>
      <c r="C82" s="233" t="s">
        <v>3281</v>
      </c>
      <c r="D82" s="243" t="s">
        <v>305</v>
      </c>
      <c r="E82" s="223"/>
      <c r="F82" s="223">
        <v>23</v>
      </c>
      <c r="G82" s="225">
        <f t="shared" si="7"/>
        <v>0</v>
      </c>
      <c r="H82" s="235"/>
      <c r="I82" s="266"/>
      <c r="J82" s="252" t="s">
        <v>3286</v>
      </c>
      <c r="K82" s="253" t="s">
        <v>3237</v>
      </c>
    </row>
    <row r="83" s="164" customFormat="1" ht="15" hidden="1" customHeight="1" spans="1:11">
      <c r="A83" s="232">
        <f>SUBTOTAL(3,$B$7:B83)</f>
        <v>5</v>
      </c>
      <c r="B83" s="233" t="s">
        <v>3287</v>
      </c>
      <c r="C83" s="233" t="s">
        <v>3287</v>
      </c>
      <c r="D83" s="243" t="s">
        <v>305</v>
      </c>
      <c r="E83" s="223"/>
      <c r="F83" s="223">
        <v>0.14</v>
      </c>
      <c r="G83" s="225">
        <f t="shared" si="7"/>
        <v>0</v>
      </c>
      <c r="H83" s="235"/>
      <c r="I83" s="266"/>
      <c r="J83" s="252" t="s">
        <v>3288</v>
      </c>
      <c r="K83" s="253" t="s">
        <v>3237</v>
      </c>
    </row>
    <row r="84" s="164" customFormat="1" ht="15" hidden="1" customHeight="1" spans="1:11">
      <c r="A84" s="232">
        <f>SUBTOTAL(3,$B$7:B84)</f>
        <v>5</v>
      </c>
      <c r="B84" s="233" t="s">
        <v>3289</v>
      </c>
      <c r="C84" s="233" t="s">
        <v>3289</v>
      </c>
      <c r="D84" s="243" t="s">
        <v>305</v>
      </c>
      <c r="E84" s="223"/>
      <c r="F84" s="223">
        <v>0.19</v>
      </c>
      <c r="G84" s="225">
        <f t="shared" si="7"/>
        <v>0</v>
      </c>
      <c r="H84" s="235"/>
      <c r="I84" s="266"/>
      <c r="J84" s="252" t="s">
        <v>3290</v>
      </c>
      <c r="K84" s="253" t="s">
        <v>3237</v>
      </c>
    </row>
    <row r="85" s="164" customFormat="1" ht="15" hidden="1" customHeight="1" spans="1:11">
      <c r="A85" s="232">
        <f>SUBTOTAL(3,$B$7:B85)</f>
        <v>5</v>
      </c>
      <c r="B85" s="233" t="s">
        <v>3291</v>
      </c>
      <c r="C85" s="233" t="s">
        <v>3291</v>
      </c>
      <c r="D85" s="243" t="s">
        <v>305</v>
      </c>
      <c r="E85" s="223"/>
      <c r="F85" s="223">
        <v>0.2</v>
      </c>
      <c r="G85" s="225">
        <f t="shared" si="7"/>
        <v>0</v>
      </c>
      <c r="H85" s="235"/>
      <c r="I85" s="266"/>
      <c r="J85" s="252" t="s">
        <v>3292</v>
      </c>
      <c r="K85" s="253" t="s">
        <v>3237</v>
      </c>
    </row>
    <row r="86" s="164" customFormat="1" ht="15" hidden="1" customHeight="1" spans="1:11">
      <c r="A86" s="232">
        <f>SUBTOTAL(3,$B$7:B86)</f>
        <v>5</v>
      </c>
      <c r="B86" s="233" t="s">
        <v>3293</v>
      </c>
      <c r="C86" s="233" t="s">
        <v>3294</v>
      </c>
      <c r="D86" s="243" t="s">
        <v>305</v>
      </c>
      <c r="E86" s="223"/>
      <c r="F86" s="223">
        <v>16</v>
      </c>
      <c r="G86" s="225">
        <f t="shared" si="7"/>
        <v>0</v>
      </c>
      <c r="H86" s="235"/>
      <c r="I86" s="266"/>
      <c r="J86" s="252" t="s">
        <v>3295</v>
      </c>
      <c r="K86" s="253" t="s">
        <v>3237</v>
      </c>
    </row>
    <row r="87" s="165" customFormat="1" ht="15" hidden="1" customHeight="1" spans="1:11">
      <c r="A87" s="232">
        <f>SUBTOTAL(3,$B$7:B87)</f>
        <v>5</v>
      </c>
      <c r="B87" s="233" t="s">
        <v>3296</v>
      </c>
      <c r="C87" s="233" t="s">
        <v>3297</v>
      </c>
      <c r="D87" s="243" t="s">
        <v>305</v>
      </c>
      <c r="E87" s="223"/>
      <c r="F87" s="223">
        <v>20.6</v>
      </c>
      <c r="G87" s="225">
        <f t="shared" si="7"/>
        <v>0</v>
      </c>
      <c r="H87" s="235"/>
      <c r="I87" s="266"/>
      <c r="J87" s="252" t="s">
        <v>3298</v>
      </c>
      <c r="K87" s="253" t="s">
        <v>3237</v>
      </c>
    </row>
    <row r="88" s="165" customFormat="1" ht="15" hidden="1" customHeight="1" spans="1:11">
      <c r="A88" s="232">
        <f>SUBTOTAL(3,$B$7:B88)</f>
        <v>5</v>
      </c>
      <c r="B88" s="233" t="s">
        <v>3299</v>
      </c>
      <c r="C88" s="233" t="s">
        <v>3300</v>
      </c>
      <c r="D88" s="243" t="s">
        <v>3301</v>
      </c>
      <c r="E88" s="223"/>
      <c r="F88" s="223">
        <v>11.44</v>
      </c>
      <c r="G88" s="225">
        <f t="shared" ref="G88:G122" si="10">E88*F88</f>
        <v>0</v>
      </c>
      <c r="H88" s="235"/>
      <c r="I88" s="266"/>
      <c r="J88" s="252" t="s">
        <v>3302</v>
      </c>
      <c r="K88" s="253" t="s">
        <v>3237</v>
      </c>
    </row>
    <row r="89" s="165" customFormat="1" ht="15" hidden="1" customHeight="1" spans="1:11">
      <c r="A89" s="232">
        <f>SUBTOTAL(3,$B$7:B89)</f>
        <v>5</v>
      </c>
      <c r="B89" s="233" t="s">
        <v>3303</v>
      </c>
      <c r="C89" s="233" t="s">
        <v>3304</v>
      </c>
      <c r="D89" s="243" t="s">
        <v>3268</v>
      </c>
      <c r="E89" s="223"/>
      <c r="F89" s="223">
        <v>4.5</v>
      </c>
      <c r="G89" s="225">
        <f t="shared" si="10"/>
        <v>0</v>
      </c>
      <c r="H89" s="235"/>
      <c r="I89" s="266"/>
      <c r="J89" s="252" t="s">
        <v>3305</v>
      </c>
      <c r="K89" s="253" t="s">
        <v>3237</v>
      </c>
    </row>
    <row r="90" s="165" customFormat="1" ht="15" hidden="1" customHeight="1" spans="1:11">
      <c r="A90" s="232">
        <f>SUBTOTAL(3,$B$7:B90)</f>
        <v>5</v>
      </c>
      <c r="B90" s="233" t="s">
        <v>3306</v>
      </c>
      <c r="C90" s="233" t="s">
        <v>3307</v>
      </c>
      <c r="D90" s="243" t="s">
        <v>592</v>
      </c>
      <c r="E90" s="223"/>
      <c r="F90" s="223">
        <v>19.8</v>
      </c>
      <c r="G90" s="225">
        <f t="shared" si="10"/>
        <v>0</v>
      </c>
      <c r="H90" s="235"/>
      <c r="I90" s="266"/>
      <c r="J90" s="252" t="s">
        <v>3308</v>
      </c>
      <c r="K90" s="253" t="s">
        <v>3237</v>
      </c>
    </row>
    <row r="91" s="165" customFormat="1" ht="15" hidden="1" customHeight="1" spans="1:11">
      <c r="A91" s="232">
        <f>SUBTOTAL(3,$B$7:B91)</f>
        <v>5</v>
      </c>
      <c r="B91" s="233" t="s">
        <v>3309</v>
      </c>
      <c r="C91" s="233" t="s">
        <v>3310</v>
      </c>
      <c r="D91" s="243" t="s">
        <v>3311</v>
      </c>
      <c r="E91" s="223"/>
      <c r="F91" s="223">
        <v>6.15</v>
      </c>
      <c r="G91" s="225">
        <f t="shared" si="10"/>
        <v>0</v>
      </c>
      <c r="H91" s="235"/>
      <c r="I91" s="266"/>
      <c r="J91" s="252" t="s">
        <v>3312</v>
      </c>
      <c r="K91" s="253" t="s">
        <v>3237</v>
      </c>
    </row>
    <row r="92" s="165" customFormat="1" ht="15" hidden="1" customHeight="1" spans="1:11">
      <c r="A92" s="232">
        <f>SUBTOTAL(3,$B$7:B92)</f>
        <v>5</v>
      </c>
      <c r="B92" s="233" t="s">
        <v>3309</v>
      </c>
      <c r="C92" s="233" t="s">
        <v>3313</v>
      </c>
      <c r="D92" s="243" t="s">
        <v>3311</v>
      </c>
      <c r="E92" s="223"/>
      <c r="F92" s="223">
        <v>7</v>
      </c>
      <c r="G92" s="225">
        <f t="shared" si="10"/>
        <v>0</v>
      </c>
      <c r="H92" s="235"/>
      <c r="I92" s="266"/>
      <c r="J92" s="252" t="s">
        <v>3314</v>
      </c>
      <c r="K92" s="253" t="s">
        <v>3237</v>
      </c>
    </row>
    <row r="93" s="165" customFormat="1" ht="15" hidden="1" customHeight="1" spans="1:11">
      <c r="A93" s="232">
        <f>SUBTOTAL(3,$B$7:B93)</f>
        <v>5</v>
      </c>
      <c r="B93" s="233" t="s">
        <v>3315</v>
      </c>
      <c r="C93" s="233" t="s">
        <v>3316</v>
      </c>
      <c r="D93" s="243" t="s">
        <v>3311</v>
      </c>
      <c r="E93" s="223"/>
      <c r="F93" s="223">
        <v>5.81</v>
      </c>
      <c r="G93" s="225">
        <f t="shared" si="10"/>
        <v>0</v>
      </c>
      <c r="H93" s="235"/>
      <c r="I93" s="266"/>
      <c r="J93" s="252" t="s">
        <v>3317</v>
      </c>
      <c r="K93" s="253" t="s">
        <v>3237</v>
      </c>
    </row>
    <row r="94" s="165" customFormat="1" ht="15" hidden="1" customHeight="1" spans="1:11">
      <c r="A94" s="232">
        <f>SUBTOTAL(3,$B$7:B94)</f>
        <v>5</v>
      </c>
      <c r="B94" s="233" t="s">
        <v>3315</v>
      </c>
      <c r="C94" s="233" t="s">
        <v>3318</v>
      </c>
      <c r="D94" s="243" t="s">
        <v>3311</v>
      </c>
      <c r="E94" s="223"/>
      <c r="F94" s="223">
        <v>5.91</v>
      </c>
      <c r="G94" s="225">
        <f t="shared" si="10"/>
        <v>0</v>
      </c>
      <c r="H94" s="235"/>
      <c r="I94" s="266"/>
      <c r="J94" s="252" t="s">
        <v>3319</v>
      </c>
      <c r="K94" s="253" t="s">
        <v>3237</v>
      </c>
    </row>
    <row r="95" s="165" customFormat="1" ht="15" hidden="1" customHeight="1" spans="1:11">
      <c r="A95" s="232">
        <f>SUBTOTAL(3,$B$7:B95)</f>
        <v>5</v>
      </c>
      <c r="B95" s="233" t="s">
        <v>3315</v>
      </c>
      <c r="C95" s="233" t="s">
        <v>3320</v>
      </c>
      <c r="D95" s="243" t="s">
        <v>3311</v>
      </c>
      <c r="E95" s="223"/>
      <c r="F95" s="223">
        <v>5.91</v>
      </c>
      <c r="G95" s="225">
        <f t="shared" si="10"/>
        <v>0</v>
      </c>
      <c r="H95" s="235"/>
      <c r="I95" s="266"/>
      <c r="J95" s="252" t="s">
        <v>3321</v>
      </c>
      <c r="K95" s="253" t="s">
        <v>3237</v>
      </c>
    </row>
    <row r="96" s="165" customFormat="1" ht="15" hidden="1" customHeight="1" spans="1:11">
      <c r="A96" s="232">
        <f>SUBTOTAL(3,$B$7:B96)</f>
        <v>5</v>
      </c>
      <c r="B96" s="233" t="s">
        <v>3322</v>
      </c>
      <c r="C96" s="233" t="s">
        <v>3323</v>
      </c>
      <c r="D96" s="243" t="s">
        <v>3324</v>
      </c>
      <c r="E96" s="223"/>
      <c r="F96" s="223">
        <v>0.7</v>
      </c>
      <c r="G96" s="225">
        <f t="shared" si="10"/>
        <v>0</v>
      </c>
      <c r="H96" s="235"/>
      <c r="I96" s="266"/>
      <c r="J96" s="252" t="s">
        <v>3325</v>
      </c>
      <c r="K96" s="253" t="s">
        <v>3237</v>
      </c>
    </row>
    <row r="97" s="165" customFormat="1" ht="15" hidden="1" customHeight="1" spans="1:11">
      <c r="A97" s="232">
        <f>SUBTOTAL(3,$B$7:B97)</f>
        <v>5</v>
      </c>
      <c r="B97" s="233" t="s">
        <v>3322</v>
      </c>
      <c r="C97" s="233" t="s">
        <v>3326</v>
      </c>
      <c r="D97" s="243" t="s">
        <v>3324</v>
      </c>
      <c r="E97" s="223"/>
      <c r="F97" s="223">
        <v>1.11</v>
      </c>
      <c r="G97" s="225">
        <f t="shared" si="10"/>
        <v>0</v>
      </c>
      <c r="H97" s="235"/>
      <c r="I97" s="266"/>
      <c r="J97" s="252" t="s">
        <v>3327</v>
      </c>
      <c r="K97" s="253" t="s">
        <v>3237</v>
      </c>
    </row>
    <row r="98" s="165" customFormat="1" ht="15" hidden="1" customHeight="1" spans="1:11">
      <c r="A98" s="232">
        <f>SUBTOTAL(3,$B$7:B98)</f>
        <v>5</v>
      </c>
      <c r="B98" s="233" t="s">
        <v>3328</v>
      </c>
      <c r="C98" s="233" t="s">
        <v>3329</v>
      </c>
      <c r="D98" s="243" t="s">
        <v>305</v>
      </c>
      <c r="E98" s="223"/>
      <c r="F98" s="223">
        <v>3.85</v>
      </c>
      <c r="G98" s="225">
        <f t="shared" si="10"/>
        <v>0</v>
      </c>
      <c r="H98" s="235"/>
      <c r="I98" s="266"/>
      <c r="J98" s="252" t="s">
        <v>3330</v>
      </c>
      <c r="K98" s="253" t="s">
        <v>3237</v>
      </c>
    </row>
    <row r="99" s="165" customFormat="1" ht="15" hidden="1" customHeight="1" spans="1:11">
      <c r="A99" s="232">
        <f>SUBTOTAL(3,$B$7:B99)</f>
        <v>5</v>
      </c>
      <c r="B99" s="233" t="s">
        <v>3331</v>
      </c>
      <c r="C99" s="233" t="s">
        <v>3332</v>
      </c>
      <c r="D99" s="243" t="s">
        <v>305</v>
      </c>
      <c r="E99" s="223"/>
      <c r="F99" s="223">
        <v>6</v>
      </c>
      <c r="G99" s="225">
        <f t="shared" si="10"/>
        <v>0</v>
      </c>
      <c r="H99" s="235"/>
      <c r="I99" s="266"/>
      <c r="J99" s="252" t="s">
        <v>3333</v>
      </c>
      <c r="K99" s="253" t="s">
        <v>3237</v>
      </c>
    </row>
    <row r="100" s="165" customFormat="1" ht="15" hidden="1" customHeight="1" spans="1:11">
      <c r="A100" s="232">
        <f>SUBTOTAL(3,$B$7:B100)</f>
        <v>5</v>
      </c>
      <c r="B100" s="233" t="s">
        <v>3334</v>
      </c>
      <c r="C100" s="233" t="s">
        <v>3335</v>
      </c>
      <c r="D100" s="243" t="s">
        <v>305</v>
      </c>
      <c r="E100" s="223"/>
      <c r="F100" s="223">
        <v>6.41</v>
      </c>
      <c r="G100" s="225">
        <f t="shared" si="10"/>
        <v>0</v>
      </c>
      <c r="H100" s="235"/>
      <c r="I100" s="266"/>
      <c r="J100" s="252" t="s">
        <v>3336</v>
      </c>
      <c r="K100" s="253" t="s">
        <v>3237</v>
      </c>
    </row>
    <row r="101" s="165" customFormat="1" ht="15" hidden="1" customHeight="1" spans="1:11">
      <c r="A101" s="232">
        <f>SUBTOTAL(3,$B$7:B101)</f>
        <v>5</v>
      </c>
      <c r="B101" s="233" t="s">
        <v>3337</v>
      </c>
      <c r="C101" s="233"/>
      <c r="D101" s="243" t="s">
        <v>3064</v>
      </c>
      <c r="E101" s="223"/>
      <c r="F101" s="223">
        <v>5.3</v>
      </c>
      <c r="G101" s="225">
        <f t="shared" si="10"/>
        <v>0</v>
      </c>
      <c r="H101" s="235"/>
      <c r="I101" s="266"/>
      <c r="J101" s="252" t="s">
        <v>3338</v>
      </c>
      <c r="K101" s="253" t="s">
        <v>3237</v>
      </c>
    </row>
    <row r="102" s="165" customFormat="1" ht="15" hidden="1" customHeight="1" spans="1:11">
      <c r="A102" s="232">
        <f>SUBTOTAL(3,$B$7:B102)</f>
        <v>5</v>
      </c>
      <c r="B102" s="233" t="s">
        <v>3339</v>
      </c>
      <c r="C102" s="233" t="s">
        <v>3340</v>
      </c>
      <c r="D102" s="243" t="s">
        <v>305</v>
      </c>
      <c r="E102" s="223"/>
      <c r="F102" s="223">
        <v>35.36</v>
      </c>
      <c r="G102" s="225">
        <f t="shared" si="10"/>
        <v>0</v>
      </c>
      <c r="H102" s="235"/>
      <c r="I102" s="266"/>
      <c r="J102" s="252" t="s">
        <v>3341</v>
      </c>
      <c r="K102" s="253" t="s">
        <v>3237</v>
      </c>
    </row>
    <row r="103" s="165" customFormat="1" ht="15" hidden="1" customHeight="1" spans="1:11">
      <c r="A103" s="232">
        <f>SUBTOTAL(3,$B$7:B103)</f>
        <v>5</v>
      </c>
      <c r="B103" s="233" t="s">
        <v>3342</v>
      </c>
      <c r="C103" s="233" t="s">
        <v>3342</v>
      </c>
      <c r="D103" s="243" t="s">
        <v>305</v>
      </c>
      <c r="E103" s="223"/>
      <c r="F103" s="223">
        <v>2.2</v>
      </c>
      <c r="G103" s="225">
        <f t="shared" si="10"/>
        <v>0</v>
      </c>
      <c r="H103" s="235"/>
      <c r="I103" s="266"/>
      <c r="J103" s="252" t="s">
        <v>3343</v>
      </c>
      <c r="K103" s="253" t="s">
        <v>3237</v>
      </c>
    </row>
    <row r="104" s="165" customFormat="1" ht="15" hidden="1" customHeight="1" spans="1:11">
      <c r="A104" s="232">
        <f>SUBTOTAL(3,$B$7:B104)</f>
        <v>5</v>
      </c>
      <c r="B104" s="233" t="s">
        <v>3344</v>
      </c>
      <c r="C104" s="233" t="s">
        <v>3344</v>
      </c>
      <c r="D104" s="243" t="s">
        <v>305</v>
      </c>
      <c r="E104" s="223"/>
      <c r="F104" s="223">
        <v>1.07</v>
      </c>
      <c r="G104" s="225">
        <f t="shared" si="10"/>
        <v>0</v>
      </c>
      <c r="H104" s="235"/>
      <c r="I104" s="266"/>
      <c r="J104" s="252" t="s">
        <v>3345</v>
      </c>
      <c r="K104" s="253" t="s">
        <v>3237</v>
      </c>
    </row>
    <row r="105" s="165" customFormat="1" ht="15" hidden="1" customHeight="1" spans="1:11">
      <c r="A105" s="232">
        <f>SUBTOTAL(3,$B$7:B105)</f>
        <v>5</v>
      </c>
      <c r="B105" s="233" t="s">
        <v>3346</v>
      </c>
      <c r="C105" s="233" t="s">
        <v>3347</v>
      </c>
      <c r="D105" s="243" t="s">
        <v>305</v>
      </c>
      <c r="E105" s="223"/>
      <c r="F105" s="223">
        <v>6.74</v>
      </c>
      <c r="G105" s="225">
        <f t="shared" si="10"/>
        <v>0</v>
      </c>
      <c r="H105" s="235"/>
      <c r="I105" s="266"/>
      <c r="J105" s="252" t="s">
        <v>3348</v>
      </c>
      <c r="K105" s="253" t="s">
        <v>3237</v>
      </c>
    </row>
    <row r="106" s="165" customFormat="1" ht="15" hidden="1" customHeight="1" spans="1:11">
      <c r="A106" s="232">
        <f>SUBTOTAL(3,$B$7:B106)</f>
        <v>5</v>
      </c>
      <c r="B106" s="233" t="s">
        <v>3349</v>
      </c>
      <c r="C106" s="233"/>
      <c r="D106" s="243" t="s">
        <v>305</v>
      </c>
      <c r="E106" s="223"/>
      <c r="F106" s="223">
        <v>8.32</v>
      </c>
      <c r="G106" s="225">
        <f t="shared" si="10"/>
        <v>0</v>
      </c>
      <c r="H106" s="235"/>
      <c r="I106" s="266"/>
      <c r="J106" s="252" t="s">
        <v>3350</v>
      </c>
      <c r="K106" s="253" t="s">
        <v>3237</v>
      </c>
    </row>
    <row r="107" s="165" customFormat="1" ht="15" hidden="1" customHeight="1" spans="1:11">
      <c r="A107" s="232">
        <f>SUBTOTAL(3,$B$7:B107)</f>
        <v>5</v>
      </c>
      <c r="B107" s="233" t="s">
        <v>3351</v>
      </c>
      <c r="C107" s="233" t="s">
        <v>3352</v>
      </c>
      <c r="D107" s="243" t="s">
        <v>305</v>
      </c>
      <c r="E107" s="223"/>
      <c r="F107" s="223">
        <v>0.04</v>
      </c>
      <c r="G107" s="225">
        <f t="shared" si="10"/>
        <v>0</v>
      </c>
      <c r="H107" s="235"/>
      <c r="I107" s="266"/>
      <c r="J107" s="252" t="s">
        <v>3353</v>
      </c>
      <c r="K107" s="253" t="s">
        <v>3237</v>
      </c>
    </row>
    <row r="108" s="165" customFormat="1" ht="15" hidden="1" customHeight="1" spans="1:11">
      <c r="A108" s="232">
        <f>SUBTOTAL(3,$B$7:B108)</f>
        <v>5</v>
      </c>
      <c r="B108" s="233" t="s">
        <v>3354</v>
      </c>
      <c r="C108" s="233" t="s">
        <v>3354</v>
      </c>
      <c r="D108" s="243" t="s">
        <v>305</v>
      </c>
      <c r="E108" s="223"/>
      <c r="F108" s="223">
        <v>0.05</v>
      </c>
      <c r="G108" s="225">
        <f t="shared" si="10"/>
        <v>0</v>
      </c>
      <c r="H108" s="235"/>
      <c r="I108" s="266"/>
      <c r="J108" s="252" t="s">
        <v>3355</v>
      </c>
      <c r="K108" s="253" t="s">
        <v>3237</v>
      </c>
    </row>
    <row r="109" s="165" customFormat="1" ht="15" hidden="1" customHeight="1" spans="1:11">
      <c r="A109" s="232">
        <f>SUBTOTAL(3,$B$7:B109)</f>
        <v>5</v>
      </c>
      <c r="B109" s="233" t="s">
        <v>3356</v>
      </c>
      <c r="C109" s="233" t="s">
        <v>3356</v>
      </c>
      <c r="D109" s="243" t="s">
        <v>305</v>
      </c>
      <c r="E109" s="223"/>
      <c r="F109" s="223">
        <v>0.06</v>
      </c>
      <c r="G109" s="225">
        <f t="shared" si="10"/>
        <v>0</v>
      </c>
      <c r="H109" s="235"/>
      <c r="I109" s="266"/>
      <c r="J109" s="252" t="s">
        <v>3357</v>
      </c>
      <c r="K109" s="253" t="s">
        <v>3237</v>
      </c>
    </row>
    <row r="110" s="165" customFormat="1" ht="15" hidden="1" customHeight="1" spans="1:11">
      <c r="A110" s="232">
        <f>SUBTOTAL(3,$B$7:B110)</f>
        <v>5</v>
      </c>
      <c r="B110" s="233" t="s">
        <v>3358</v>
      </c>
      <c r="C110" s="233" t="s">
        <v>3358</v>
      </c>
      <c r="D110" s="243" t="s">
        <v>305</v>
      </c>
      <c r="E110" s="223"/>
      <c r="F110" s="223">
        <v>0.11</v>
      </c>
      <c r="G110" s="225">
        <f t="shared" si="10"/>
        <v>0</v>
      </c>
      <c r="H110" s="235"/>
      <c r="I110" s="266"/>
      <c r="J110" s="252" t="s">
        <v>3359</v>
      </c>
      <c r="K110" s="253" t="s">
        <v>3237</v>
      </c>
    </row>
    <row r="111" s="165" customFormat="1" ht="15" hidden="1" customHeight="1" spans="1:11">
      <c r="A111" s="232">
        <f>SUBTOTAL(3,$B$7:B111)</f>
        <v>5</v>
      </c>
      <c r="B111" s="233" t="s">
        <v>3360</v>
      </c>
      <c r="C111" s="233" t="s">
        <v>3360</v>
      </c>
      <c r="D111" s="243" t="s">
        <v>305</v>
      </c>
      <c r="E111" s="223"/>
      <c r="F111" s="223">
        <v>0.16</v>
      </c>
      <c r="G111" s="225">
        <f t="shared" si="10"/>
        <v>0</v>
      </c>
      <c r="H111" s="235"/>
      <c r="I111" s="266"/>
      <c r="J111" s="252" t="s">
        <v>3353</v>
      </c>
      <c r="K111" s="253" t="s">
        <v>3237</v>
      </c>
    </row>
    <row r="112" s="165" customFormat="1" ht="15" hidden="1" customHeight="1" spans="1:11">
      <c r="A112" s="232">
        <f>SUBTOTAL(3,$B$7:B112)</f>
        <v>5</v>
      </c>
      <c r="B112" s="233" t="s">
        <v>3361</v>
      </c>
      <c r="C112" s="233" t="s">
        <v>3361</v>
      </c>
      <c r="D112" s="243" t="s">
        <v>305</v>
      </c>
      <c r="E112" s="223"/>
      <c r="F112" s="223">
        <v>0.14</v>
      </c>
      <c r="G112" s="225">
        <f t="shared" si="10"/>
        <v>0</v>
      </c>
      <c r="H112" s="235"/>
      <c r="I112" s="266"/>
      <c r="J112" s="252" t="s">
        <v>3362</v>
      </c>
      <c r="K112" s="253" t="s">
        <v>3237</v>
      </c>
    </row>
    <row r="113" s="165" customFormat="1" ht="15" hidden="1" customHeight="1" spans="1:11">
      <c r="A113" s="232">
        <f>SUBTOTAL(3,$B$7:B113)</f>
        <v>5</v>
      </c>
      <c r="B113" s="233" t="s">
        <v>3363</v>
      </c>
      <c r="C113" s="233" t="s">
        <v>3363</v>
      </c>
      <c r="D113" s="243" t="s">
        <v>305</v>
      </c>
      <c r="E113" s="223"/>
      <c r="F113" s="223">
        <v>0.18</v>
      </c>
      <c r="G113" s="225">
        <f t="shared" si="10"/>
        <v>0</v>
      </c>
      <c r="H113" s="235"/>
      <c r="I113" s="266"/>
      <c r="J113" s="252" t="s">
        <v>3353</v>
      </c>
      <c r="K113" s="253" t="s">
        <v>3237</v>
      </c>
    </row>
    <row r="114" s="165" customFormat="1" ht="15" hidden="1" customHeight="1" spans="1:11">
      <c r="A114" s="232">
        <f>SUBTOTAL(3,$B$7:B114)</f>
        <v>5</v>
      </c>
      <c r="B114" s="233" t="s">
        <v>3364</v>
      </c>
      <c r="C114" s="233" t="s">
        <v>3364</v>
      </c>
      <c r="D114" s="243" t="s">
        <v>305</v>
      </c>
      <c r="E114" s="223"/>
      <c r="F114" s="223">
        <v>0.45</v>
      </c>
      <c r="G114" s="225">
        <f t="shared" si="10"/>
        <v>0</v>
      </c>
      <c r="H114" s="235"/>
      <c r="I114" s="266"/>
      <c r="J114" s="252" t="s">
        <v>3353</v>
      </c>
      <c r="K114" s="253" t="s">
        <v>3237</v>
      </c>
    </row>
    <row r="115" s="165" customFormat="1" ht="15" hidden="1" customHeight="1" spans="1:11">
      <c r="A115" s="232">
        <f>SUBTOTAL(3,$B$7:B115)</f>
        <v>5</v>
      </c>
      <c r="B115" s="233" t="s">
        <v>3365</v>
      </c>
      <c r="C115" s="233" t="s">
        <v>3366</v>
      </c>
      <c r="D115" s="243" t="s">
        <v>3324</v>
      </c>
      <c r="E115" s="223"/>
      <c r="F115" s="223">
        <v>0.04</v>
      </c>
      <c r="G115" s="225">
        <f t="shared" si="10"/>
        <v>0</v>
      </c>
      <c r="H115" s="235"/>
      <c r="I115" s="266"/>
      <c r="J115" s="252" t="s">
        <v>3353</v>
      </c>
      <c r="K115" s="253" t="s">
        <v>3237</v>
      </c>
    </row>
    <row r="116" s="165" customFormat="1" ht="15" hidden="1" customHeight="1" spans="1:11">
      <c r="A116" s="232">
        <f>SUBTOTAL(3,$B$7:B116)</f>
        <v>5</v>
      </c>
      <c r="B116" s="233" t="s">
        <v>3367</v>
      </c>
      <c r="C116" s="261" t="s">
        <v>3368</v>
      </c>
      <c r="D116" s="243" t="s">
        <v>305</v>
      </c>
      <c r="E116" s="223"/>
      <c r="F116" s="223">
        <v>0.95</v>
      </c>
      <c r="G116" s="225">
        <f t="shared" si="10"/>
        <v>0</v>
      </c>
      <c r="H116" s="235"/>
      <c r="I116" s="266"/>
      <c r="J116" s="252" t="s">
        <v>3330</v>
      </c>
      <c r="K116" s="253" t="s">
        <v>3237</v>
      </c>
    </row>
    <row r="117" s="165" customFormat="1" ht="15" hidden="1" customHeight="1" spans="1:11">
      <c r="A117" s="232">
        <f>SUBTOTAL(3,$B$7:B117)</f>
        <v>5</v>
      </c>
      <c r="B117" s="233" t="s">
        <v>3369</v>
      </c>
      <c r="C117" s="261" t="s">
        <v>3370</v>
      </c>
      <c r="D117" s="243" t="s">
        <v>305</v>
      </c>
      <c r="E117" s="223"/>
      <c r="F117" s="223">
        <v>9</v>
      </c>
      <c r="G117" s="225">
        <f t="shared" si="10"/>
        <v>0</v>
      </c>
      <c r="H117" s="235"/>
      <c r="I117" s="266"/>
      <c r="J117" s="252" t="s">
        <v>3371</v>
      </c>
      <c r="K117" s="253" t="s">
        <v>3237</v>
      </c>
    </row>
    <row r="118" s="165" customFormat="1" ht="15" hidden="1" customHeight="1" spans="1:11">
      <c r="A118" s="232">
        <f>SUBTOTAL(3,$B$7:B118)</f>
        <v>5</v>
      </c>
      <c r="B118" s="233" t="s">
        <v>3372</v>
      </c>
      <c r="C118" s="261" t="s">
        <v>3372</v>
      </c>
      <c r="D118" s="243" t="s">
        <v>305</v>
      </c>
      <c r="E118" s="223"/>
      <c r="F118" s="223">
        <v>1.07</v>
      </c>
      <c r="G118" s="225">
        <f t="shared" si="10"/>
        <v>0</v>
      </c>
      <c r="H118" s="235"/>
      <c r="I118" s="266"/>
      <c r="J118" s="252" t="s">
        <v>3373</v>
      </c>
      <c r="K118" s="253" t="s">
        <v>3237</v>
      </c>
    </row>
    <row r="119" s="165" customFormat="1" ht="15" hidden="1" customHeight="1" spans="1:11">
      <c r="A119" s="232">
        <f>SUBTOTAL(3,$B$7:B119)</f>
        <v>5</v>
      </c>
      <c r="B119" s="233" t="s">
        <v>3374</v>
      </c>
      <c r="C119" s="261"/>
      <c r="D119" s="243" t="s">
        <v>3268</v>
      </c>
      <c r="E119" s="223"/>
      <c r="F119" s="223">
        <v>5</v>
      </c>
      <c r="G119" s="225">
        <f t="shared" si="10"/>
        <v>0</v>
      </c>
      <c r="H119" s="235"/>
      <c r="I119" s="266"/>
      <c r="J119" s="252" t="s">
        <v>3375</v>
      </c>
      <c r="K119" s="253" t="s">
        <v>3237</v>
      </c>
    </row>
    <row r="120" s="165" customFormat="1" ht="15" hidden="1" customHeight="1" spans="1:11">
      <c r="A120" s="232">
        <f>SUBTOTAL(3,$B$7:B120)</f>
        <v>5</v>
      </c>
      <c r="B120" s="233" t="s">
        <v>3376</v>
      </c>
      <c r="C120" s="261" t="s">
        <v>3377</v>
      </c>
      <c r="D120" s="243" t="s">
        <v>3268</v>
      </c>
      <c r="E120" s="223"/>
      <c r="F120" s="223">
        <v>17</v>
      </c>
      <c r="G120" s="225">
        <f t="shared" si="10"/>
        <v>0</v>
      </c>
      <c r="H120" s="235"/>
      <c r="I120" s="266"/>
      <c r="J120" s="252" t="s">
        <v>3378</v>
      </c>
      <c r="K120" s="253" t="s">
        <v>3237</v>
      </c>
    </row>
    <row r="121" s="165" customFormat="1" ht="15" hidden="1" customHeight="1" spans="1:11">
      <c r="A121" s="232">
        <f>SUBTOTAL(3,$B$7:B121)</f>
        <v>5</v>
      </c>
      <c r="B121" s="233" t="s">
        <v>3376</v>
      </c>
      <c r="C121" s="261" t="s">
        <v>3379</v>
      </c>
      <c r="D121" s="243" t="s">
        <v>3268</v>
      </c>
      <c r="E121" s="223"/>
      <c r="F121" s="223">
        <v>14</v>
      </c>
      <c r="G121" s="225">
        <f t="shared" si="10"/>
        <v>0</v>
      </c>
      <c r="H121" s="235"/>
      <c r="I121" s="266"/>
      <c r="J121" s="267" t="s">
        <v>3380</v>
      </c>
      <c r="K121" s="253" t="s">
        <v>3237</v>
      </c>
    </row>
    <row r="122" s="165" customFormat="1" ht="15" hidden="1" customHeight="1" spans="1:11">
      <c r="A122" s="232">
        <f>SUBTOTAL(3,$B$7:B122)</f>
        <v>5</v>
      </c>
      <c r="B122" s="233" t="s">
        <v>3381</v>
      </c>
      <c r="C122" s="261" t="s">
        <v>3382</v>
      </c>
      <c r="D122" s="243" t="s">
        <v>3064</v>
      </c>
      <c r="E122" s="223"/>
      <c r="F122" s="223">
        <v>1.2</v>
      </c>
      <c r="G122" s="225">
        <f t="shared" si="10"/>
        <v>0</v>
      </c>
      <c r="H122" s="235"/>
      <c r="I122" s="266"/>
      <c r="J122" s="267" t="s">
        <v>3383</v>
      </c>
      <c r="K122" s="253" t="s">
        <v>3237</v>
      </c>
    </row>
    <row r="123" s="165" customFormat="1" ht="15" hidden="1" customHeight="1" spans="1:11">
      <c r="A123" s="232">
        <f>SUBTOTAL(3,$B$7:B123)</f>
        <v>5</v>
      </c>
      <c r="B123" s="233" t="s">
        <v>3381</v>
      </c>
      <c r="C123" s="261" t="s">
        <v>3384</v>
      </c>
      <c r="D123" s="243" t="s">
        <v>3064</v>
      </c>
      <c r="E123" s="223"/>
      <c r="F123" s="223">
        <v>1.6</v>
      </c>
      <c r="G123" s="225">
        <f t="shared" ref="G123:G145" si="11">E123*F123</f>
        <v>0</v>
      </c>
      <c r="H123" s="235"/>
      <c r="I123" s="266"/>
      <c r="J123" s="267" t="s">
        <v>3385</v>
      </c>
      <c r="K123" s="253" t="s">
        <v>3237</v>
      </c>
    </row>
    <row r="124" s="165" customFormat="1" ht="15" hidden="1" customHeight="1" spans="1:11">
      <c r="A124" s="232">
        <f>SUBTOTAL(3,$B$7:B124)</f>
        <v>5</v>
      </c>
      <c r="B124" s="233" t="s">
        <v>3381</v>
      </c>
      <c r="C124" s="261" t="s">
        <v>3386</v>
      </c>
      <c r="D124" s="243" t="s">
        <v>3064</v>
      </c>
      <c r="E124" s="223"/>
      <c r="F124" s="223">
        <v>1.8</v>
      </c>
      <c r="G124" s="225">
        <f t="shared" si="11"/>
        <v>0</v>
      </c>
      <c r="H124" s="235"/>
      <c r="I124" s="266"/>
      <c r="J124" s="267" t="s">
        <v>3387</v>
      </c>
      <c r="K124" s="253" t="s">
        <v>3237</v>
      </c>
    </row>
    <row r="125" s="165" customFormat="1" ht="15" hidden="1" customHeight="1" spans="1:11">
      <c r="A125" s="232">
        <f>SUBTOTAL(3,$B$7:B125)</f>
        <v>5</v>
      </c>
      <c r="B125" s="262" t="s">
        <v>3388</v>
      </c>
      <c r="C125" s="263"/>
      <c r="D125" s="243" t="s">
        <v>3064</v>
      </c>
      <c r="E125" s="223"/>
      <c r="F125" s="223">
        <v>0.72</v>
      </c>
      <c r="G125" s="225">
        <f t="shared" si="11"/>
        <v>0</v>
      </c>
      <c r="H125" s="235"/>
      <c r="I125" s="266"/>
      <c r="J125" s="267" t="s">
        <v>3389</v>
      </c>
      <c r="K125" s="253" t="s">
        <v>3237</v>
      </c>
    </row>
    <row r="126" s="165" customFormat="1" ht="15" hidden="1" customHeight="1" spans="1:11">
      <c r="A126" s="232">
        <f>SUBTOTAL(3,$B$7:B126)</f>
        <v>5</v>
      </c>
      <c r="B126" s="233" t="s">
        <v>3390</v>
      </c>
      <c r="C126" s="261" t="s">
        <v>3391</v>
      </c>
      <c r="D126" s="243" t="s">
        <v>305</v>
      </c>
      <c r="E126" s="223"/>
      <c r="F126" s="223">
        <v>2.8</v>
      </c>
      <c r="G126" s="225">
        <f t="shared" si="11"/>
        <v>0</v>
      </c>
      <c r="H126" s="235"/>
      <c r="I126" s="266"/>
      <c r="J126" s="267" t="s">
        <v>3392</v>
      </c>
      <c r="K126" s="253" t="s">
        <v>3237</v>
      </c>
    </row>
    <row r="127" s="165" customFormat="1" ht="15" hidden="1" customHeight="1" spans="1:11">
      <c r="A127" s="232">
        <f>SUBTOTAL(3,$B$7:B127)</f>
        <v>5</v>
      </c>
      <c r="B127" s="233" t="s">
        <v>3393</v>
      </c>
      <c r="C127" s="261" t="s">
        <v>3394</v>
      </c>
      <c r="D127" s="243" t="s">
        <v>305</v>
      </c>
      <c r="E127" s="223"/>
      <c r="F127" s="223">
        <v>6.7</v>
      </c>
      <c r="G127" s="225">
        <f t="shared" si="11"/>
        <v>0</v>
      </c>
      <c r="H127" s="235"/>
      <c r="I127" s="266"/>
      <c r="J127" s="267" t="s">
        <v>3395</v>
      </c>
      <c r="K127" s="253" t="s">
        <v>3237</v>
      </c>
    </row>
    <row r="128" s="165" customFormat="1" ht="15" hidden="1" customHeight="1" spans="1:11">
      <c r="A128" s="232">
        <f>SUBTOTAL(3,$B$7:B128)</f>
        <v>5</v>
      </c>
      <c r="B128" s="233" t="s">
        <v>3396</v>
      </c>
      <c r="C128" s="261" t="s">
        <v>3397</v>
      </c>
      <c r="D128" s="243" t="s">
        <v>3064</v>
      </c>
      <c r="E128" s="223"/>
      <c r="F128" s="223">
        <v>4.784</v>
      </c>
      <c r="G128" s="225">
        <f t="shared" si="11"/>
        <v>0</v>
      </c>
      <c r="H128" s="235"/>
      <c r="I128" s="266"/>
      <c r="J128" s="267" t="s">
        <v>3398</v>
      </c>
      <c r="K128" s="253" t="s">
        <v>3237</v>
      </c>
    </row>
    <row r="129" s="165" customFormat="1" ht="15" hidden="1" customHeight="1" spans="1:11">
      <c r="A129" s="232">
        <f>SUBTOTAL(3,$B$7:B129)</f>
        <v>5</v>
      </c>
      <c r="B129" s="233" t="s">
        <v>3399</v>
      </c>
      <c r="C129" s="261" t="s">
        <v>3400</v>
      </c>
      <c r="D129" s="243" t="s">
        <v>3064</v>
      </c>
      <c r="E129" s="223"/>
      <c r="F129" s="223">
        <v>2.4</v>
      </c>
      <c r="G129" s="225">
        <f t="shared" si="11"/>
        <v>0</v>
      </c>
      <c r="H129" s="235"/>
      <c r="I129" s="266"/>
      <c r="J129" s="267" t="s">
        <v>3401</v>
      </c>
      <c r="K129" s="253" t="s">
        <v>3237</v>
      </c>
    </row>
    <row r="130" s="165" customFormat="1" ht="15" hidden="1" customHeight="1" spans="1:11">
      <c r="A130" s="232">
        <f>SUBTOTAL(3,$B$7:B130)</f>
        <v>5</v>
      </c>
      <c r="B130" s="233" t="s">
        <v>3402</v>
      </c>
      <c r="C130" s="261" t="s">
        <v>3403</v>
      </c>
      <c r="D130" s="243" t="s">
        <v>3064</v>
      </c>
      <c r="E130" s="223"/>
      <c r="F130" s="223">
        <v>7.5</v>
      </c>
      <c r="G130" s="225">
        <f t="shared" si="11"/>
        <v>0</v>
      </c>
      <c r="H130" s="235"/>
      <c r="I130" s="266"/>
      <c r="J130" s="267" t="s">
        <v>3404</v>
      </c>
      <c r="K130" s="253" t="s">
        <v>3237</v>
      </c>
    </row>
    <row r="131" s="165" customFormat="1" ht="15" hidden="1" customHeight="1" spans="1:11">
      <c r="A131" s="232">
        <f>SUBTOTAL(3,$B$7:B131)</f>
        <v>5</v>
      </c>
      <c r="B131" s="233" t="s">
        <v>3405</v>
      </c>
      <c r="C131" s="268" t="s">
        <v>3406</v>
      </c>
      <c r="D131" s="243" t="s">
        <v>3064</v>
      </c>
      <c r="E131" s="223"/>
      <c r="F131" s="223">
        <v>1.2</v>
      </c>
      <c r="G131" s="225">
        <f t="shared" si="11"/>
        <v>0</v>
      </c>
      <c r="H131" s="235"/>
      <c r="I131" s="266"/>
      <c r="J131" s="267" t="s">
        <v>3407</v>
      </c>
      <c r="K131" s="253" t="s">
        <v>3237</v>
      </c>
    </row>
    <row r="132" s="165" customFormat="1" ht="15" hidden="1" customHeight="1" spans="1:11">
      <c r="A132" s="232">
        <f>SUBTOTAL(3,$B$7:B132)</f>
        <v>5</v>
      </c>
      <c r="B132" s="233" t="s">
        <v>3405</v>
      </c>
      <c r="C132" s="268" t="s">
        <v>3408</v>
      </c>
      <c r="D132" s="243" t="s">
        <v>3064</v>
      </c>
      <c r="E132" s="223"/>
      <c r="F132" s="223">
        <v>1.5</v>
      </c>
      <c r="G132" s="225">
        <f t="shared" si="11"/>
        <v>0</v>
      </c>
      <c r="H132" s="235"/>
      <c r="I132" s="266"/>
      <c r="J132" s="267" t="s">
        <v>3409</v>
      </c>
      <c r="K132" s="253" t="s">
        <v>3237</v>
      </c>
    </row>
    <row r="133" s="165" customFormat="1" ht="15" hidden="1" customHeight="1" spans="1:11">
      <c r="A133" s="232">
        <f>SUBTOTAL(3,$B$7:B133)</f>
        <v>5</v>
      </c>
      <c r="B133" s="233" t="s">
        <v>3405</v>
      </c>
      <c r="C133" s="268" t="s">
        <v>3410</v>
      </c>
      <c r="D133" s="243" t="s">
        <v>3064</v>
      </c>
      <c r="E133" s="223"/>
      <c r="F133" s="223">
        <v>1.85</v>
      </c>
      <c r="G133" s="225">
        <f t="shared" si="11"/>
        <v>0</v>
      </c>
      <c r="H133" s="235"/>
      <c r="I133" s="266"/>
      <c r="J133" s="267" t="s">
        <v>3411</v>
      </c>
      <c r="K133" s="253" t="s">
        <v>3237</v>
      </c>
    </row>
    <row r="134" s="165" customFormat="1" ht="15" hidden="1" customHeight="1" spans="1:11">
      <c r="A134" s="232">
        <f>SUBTOTAL(3,$B$7:B134)</f>
        <v>5</v>
      </c>
      <c r="B134" s="233" t="s">
        <v>3405</v>
      </c>
      <c r="C134" s="268" t="s">
        <v>3412</v>
      </c>
      <c r="D134" s="243" t="s">
        <v>3064</v>
      </c>
      <c r="E134" s="223"/>
      <c r="F134" s="223">
        <v>2.8</v>
      </c>
      <c r="G134" s="225">
        <f t="shared" si="11"/>
        <v>0</v>
      </c>
      <c r="H134" s="235"/>
      <c r="I134" s="266"/>
      <c r="J134" s="267" t="s">
        <v>3413</v>
      </c>
      <c r="K134" s="253" t="s">
        <v>3237</v>
      </c>
    </row>
    <row r="135" s="198" customFormat="1" ht="15" customHeight="1" spans="1:11">
      <c r="A135" s="213">
        <f>SUBTOTAL(3,$B$7:B135)</f>
        <v>6</v>
      </c>
      <c r="B135" s="258" t="s">
        <v>3414</v>
      </c>
      <c r="C135" s="269" t="s">
        <v>3415</v>
      </c>
      <c r="D135" s="243" t="s">
        <v>3064</v>
      </c>
      <c r="E135" s="223">
        <v>6</v>
      </c>
      <c r="F135" s="223">
        <v>39.23</v>
      </c>
      <c r="G135" s="225">
        <f t="shared" si="11"/>
        <v>235.38</v>
      </c>
      <c r="H135" s="220">
        <f>G135*13%</f>
        <v>30.5994</v>
      </c>
      <c r="I135" s="220">
        <f>G135+H135</f>
        <v>265.9794</v>
      </c>
      <c r="J135" s="284" t="s">
        <v>3416</v>
      </c>
      <c r="K135" s="244"/>
    </row>
    <row r="136" s="165" customFormat="1" ht="15" hidden="1" customHeight="1" spans="1:11">
      <c r="A136" s="232">
        <f>SUBTOTAL(3,$B$7:B136)</f>
        <v>6</v>
      </c>
      <c r="B136" s="233" t="s">
        <v>3414</v>
      </c>
      <c r="C136" s="268" t="s">
        <v>3417</v>
      </c>
      <c r="D136" s="243" t="s">
        <v>3064</v>
      </c>
      <c r="E136" s="223"/>
      <c r="F136" s="223">
        <v>45.84</v>
      </c>
      <c r="G136" s="225">
        <f t="shared" si="11"/>
        <v>0</v>
      </c>
      <c r="H136" s="235"/>
      <c r="I136" s="266"/>
      <c r="J136" s="267" t="s">
        <v>3418</v>
      </c>
      <c r="K136" s="253" t="s">
        <v>3237</v>
      </c>
    </row>
    <row r="137" s="165" customFormat="1" ht="15" hidden="1" customHeight="1" spans="1:11">
      <c r="A137" s="232">
        <f>SUBTOTAL(3,$B$7:B137)</f>
        <v>6</v>
      </c>
      <c r="B137" s="233" t="s">
        <v>3419</v>
      </c>
      <c r="C137" s="233" t="s">
        <v>3415</v>
      </c>
      <c r="D137" s="243" t="s">
        <v>305</v>
      </c>
      <c r="E137" s="223"/>
      <c r="F137" s="223">
        <v>1.2</v>
      </c>
      <c r="G137" s="225">
        <f t="shared" si="11"/>
        <v>0</v>
      </c>
      <c r="H137" s="235"/>
      <c r="I137" s="266"/>
      <c r="J137" s="267" t="s">
        <v>3420</v>
      </c>
      <c r="K137" s="253" t="s">
        <v>3237</v>
      </c>
    </row>
    <row r="138" s="165" customFormat="1" ht="15" hidden="1" customHeight="1" spans="1:11">
      <c r="A138" s="232">
        <f>SUBTOTAL(3,$B$7:B138)</f>
        <v>6</v>
      </c>
      <c r="B138" s="233" t="s">
        <v>3419</v>
      </c>
      <c r="C138" s="233" t="s">
        <v>3417</v>
      </c>
      <c r="D138" s="243" t="s">
        <v>305</v>
      </c>
      <c r="E138" s="223"/>
      <c r="F138" s="223">
        <v>1.8</v>
      </c>
      <c r="G138" s="225">
        <f t="shared" si="11"/>
        <v>0</v>
      </c>
      <c r="H138" s="235"/>
      <c r="I138" s="266"/>
      <c r="J138" s="267" t="s">
        <v>3353</v>
      </c>
      <c r="K138" s="253" t="s">
        <v>3237</v>
      </c>
    </row>
    <row r="139" s="165" customFormat="1" ht="15" hidden="1" customHeight="1" spans="1:11">
      <c r="A139" s="232">
        <f>SUBTOTAL(3,$B$7:B139)</f>
        <v>6</v>
      </c>
      <c r="B139" s="270" t="s">
        <v>3421</v>
      </c>
      <c r="C139" s="271" t="s">
        <v>3415</v>
      </c>
      <c r="D139" s="243" t="s">
        <v>3324</v>
      </c>
      <c r="E139" s="223"/>
      <c r="F139" s="223">
        <v>7.5</v>
      </c>
      <c r="G139" s="225">
        <f t="shared" si="11"/>
        <v>0</v>
      </c>
      <c r="H139" s="235"/>
      <c r="I139" s="266"/>
      <c r="J139" s="267" t="s">
        <v>3422</v>
      </c>
      <c r="K139" s="253" t="s">
        <v>3237</v>
      </c>
    </row>
    <row r="140" s="165" customFormat="1" ht="15" hidden="1" customHeight="1" spans="1:11">
      <c r="A140" s="232">
        <f>SUBTOTAL(3,$B$7:B140)</f>
        <v>6</v>
      </c>
      <c r="B140" s="272" t="s">
        <v>3421</v>
      </c>
      <c r="C140" s="271" t="s">
        <v>3423</v>
      </c>
      <c r="D140" s="243" t="s">
        <v>3324</v>
      </c>
      <c r="E140" s="223"/>
      <c r="F140" s="223">
        <v>28</v>
      </c>
      <c r="G140" s="225">
        <f t="shared" si="11"/>
        <v>0</v>
      </c>
      <c r="H140" s="235"/>
      <c r="I140" s="266"/>
      <c r="J140" s="267" t="s">
        <v>3424</v>
      </c>
      <c r="K140" s="253" t="s">
        <v>3237</v>
      </c>
    </row>
    <row r="141" s="165" customFormat="1" ht="15" hidden="1" customHeight="1" spans="1:11">
      <c r="A141" s="232">
        <f>SUBTOTAL(3,$B$7:B141)</f>
        <v>6</v>
      </c>
      <c r="B141" s="272" t="s">
        <v>3421</v>
      </c>
      <c r="C141" s="271" t="s">
        <v>3417</v>
      </c>
      <c r="D141" s="243" t="s">
        <v>3324</v>
      </c>
      <c r="E141" s="223"/>
      <c r="F141" s="223">
        <v>18</v>
      </c>
      <c r="G141" s="225">
        <f t="shared" si="11"/>
        <v>0</v>
      </c>
      <c r="H141" s="235"/>
      <c r="I141" s="266"/>
      <c r="J141" s="267" t="s">
        <v>3422</v>
      </c>
      <c r="K141" s="253" t="s">
        <v>3237</v>
      </c>
    </row>
    <row r="142" s="165" customFormat="1" ht="15" hidden="1" customHeight="1" spans="1:11">
      <c r="A142" s="232">
        <f>SUBTOTAL(3,$B$7:B142)</f>
        <v>6</v>
      </c>
      <c r="B142" s="272" t="s">
        <v>3414</v>
      </c>
      <c r="C142" s="271" t="s">
        <v>3423</v>
      </c>
      <c r="D142" s="243"/>
      <c r="E142" s="223"/>
      <c r="F142" s="223">
        <v>61.17</v>
      </c>
      <c r="G142" s="225">
        <f t="shared" si="11"/>
        <v>0</v>
      </c>
      <c r="H142" s="235"/>
      <c r="I142" s="266"/>
      <c r="J142" s="267" t="s">
        <v>3425</v>
      </c>
      <c r="K142" s="253" t="s">
        <v>3237</v>
      </c>
    </row>
    <row r="143" s="165" customFormat="1" ht="15" hidden="1" customHeight="1" spans="1:11">
      <c r="A143" s="273">
        <f>SUBTOTAL(3,$B$7:B143)</f>
        <v>6</v>
      </c>
      <c r="B143" s="274" t="s">
        <v>3426</v>
      </c>
      <c r="C143" s="275" t="s">
        <v>3427</v>
      </c>
      <c r="D143" s="243" t="s">
        <v>1151</v>
      </c>
      <c r="E143" s="223"/>
      <c r="F143" s="223">
        <v>574</v>
      </c>
      <c r="G143" s="225">
        <f t="shared" si="11"/>
        <v>0</v>
      </c>
      <c r="H143" s="235"/>
      <c r="I143" s="266"/>
      <c r="J143" s="276" t="s">
        <v>3428</v>
      </c>
      <c r="K143" s="253" t="s">
        <v>3237</v>
      </c>
    </row>
    <row r="144" s="165" customFormat="1" ht="15" hidden="1" customHeight="1" spans="1:11">
      <c r="A144" s="273">
        <f>SUBTOTAL(3,$B$7:B144)</f>
        <v>6</v>
      </c>
      <c r="B144" s="274" t="s">
        <v>3426</v>
      </c>
      <c r="C144" s="274" t="s">
        <v>3429</v>
      </c>
      <c r="D144" s="243" t="s">
        <v>1151</v>
      </c>
      <c r="E144" s="223"/>
      <c r="F144" s="223">
        <v>720</v>
      </c>
      <c r="G144" s="225">
        <f t="shared" si="11"/>
        <v>0</v>
      </c>
      <c r="H144" s="235"/>
      <c r="I144" s="266"/>
      <c r="J144" s="267" t="s">
        <v>3430</v>
      </c>
      <c r="K144" s="253" t="s">
        <v>3237</v>
      </c>
    </row>
    <row r="145" s="165" customFormat="1" ht="15" hidden="1" customHeight="1" spans="1:11">
      <c r="A145" s="273">
        <f>SUBTOTAL(3,$B$7:B145)</f>
        <v>6</v>
      </c>
      <c r="B145" s="274" t="s">
        <v>3426</v>
      </c>
      <c r="C145" s="274" t="s">
        <v>3431</v>
      </c>
      <c r="D145" s="243" t="s">
        <v>1151</v>
      </c>
      <c r="E145" s="223"/>
      <c r="F145" s="223">
        <v>1370</v>
      </c>
      <c r="G145" s="225">
        <f t="shared" si="11"/>
        <v>0</v>
      </c>
      <c r="H145" s="235"/>
      <c r="I145" s="266"/>
      <c r="J145" s="267" t="s">
        <v>3432</v>
      </c>
      <c r="K145" s="253" t="s">
        <v>3237</v>
      </c>
    </row>
    <row r="146" s="165" customFormat="1" ht="15" hidden="1" customHeight="1" spans="1:11">
      <c r="A146" s="273">
        <f>SUBTOTAL(3,$B$7:B146)</f>
        <v>6</v>
      </c>
      <c r="B146" s="274" t="s">
        <v>3433</v>
      </c>
      <c r="C146" s="276" t="s">
        <v>3434</v>
      </c>
      <c r="D146" s="243" t="s">
        <v>305</v>
      </c>
      <c r="E146" s="223"/>
      <c r="F146" s="223">
        <v>36.75</v>
      </c>
      <c r="G146" s="225">
        <f t="shared" ref="G146:G157" si="12">E146*F146</f>
        <v>0</v>
      </c>
      <c r="H146" s="235"/>
      <c r="I146" s="266"/>
      <c r="J146" s="276" t="s">
        <v>3435</v>
      </c>
      <c r="K146" s="253" t="s">
        <v>3237</v>
      </c>
    </row>
    <row r="147" s="165" customFormat="1" ht="15" hidden="1" customHeight="1" spans="1:11">
      <c r="A147" s="273">
        <f>SUBTOTAL(3,$B$7:B147)</f>
        <v>6</v>
      </c>
      <c r="B147" s="274" t="s">
        <v>3433</v>
      </c>
      <c r="C147" s="276" t="s">
        <v>3436</v>
      </c>
      <c r="D147" s="243" t="s">
        <v>305</v>
      </c>
      <c r="E147" s="223"/>
      <c r="F147" s="223">
        <v>48</v>
      </c>
      <c r="G147" s="225">
        <f t="shared" si="12"/>
        <v>0</v>
      </c>
      <c r="H147" s="235"/>
      <c r="I147" s="266"/>
      <c r="J147" s="276" t="s">
        <v>3437</v>
      </c>
      <c r="K147" s="253" t="s">
        <v>3237</v>
      </c>
    </row>
    <row r="148" s="199" customFormat="1" ht="15" hidden="1" customHeight="1" spans="1:11">
      <c r="A148" s="277">
        <f>SUBTOTAL(3,$B$7:B148)</f>
        <v>6</v>
      </c>
      <c r="B148" s="278" t="s">
        <v>3438</v>
      </c>
      <c r="C148" s="278" t="s">
        <v>3439</v>
      </c>
      <c r="D148" s="240" t="s">
        <v>1151</v>
      </c>
      <c r="E148" s="20"/>
      <c r="F148" s="20">
        <v>82.44</v>
      </c>
      <c r="G148" s="219">
        <f t="shared" si="12"/>
        <v>0</v>
      </c>
      <c r="H148" s="279"/>
      <c r="I148" s="285"/>
      <c r="J148" s="286" t="s">
        <v>3440</v>
      </c>
      <c r="K148" s="287" t="s">
        <v>3237</v>
      </c>
    </row>
    <row r="149" s="200" customFormat="1" ht="15" hidden="1" customHeight="1" spans="1:12">
      <c r="A149" s="273">
        <f>SUBTOTAL(3,$B$7:B149)</f>
        <v>6</v>
      </c>
      <c r="B149" s="280" t="s">
        <v>3438</v>
      </c>
      <c r="C149" s="280" t="s">
        <v>3441</v>
      </c>
      <c r="D149" s="243" t="s">
        <v>1151</v>
      </c>
      <c r="E149" s="223"/>
      <c r="F149" s="223">
        <v>84.47</v>
      </c>
      <c r="G149" s="225">
        <f t="shared" si="12"/>
        <v>0</v>
      </c>
      <c r="H149" s="235"/>
      <c r="I149" s="266"/>
      <c r="J149" s="288" t="s">
        <v>3442</v>
      </c>
      <c r="K149" s="253" t="s">
        <v>3237</v>
      </c>
      <c r="L149" s="165"/>
    </row>
    <row r="150" s="165" customFormat="1" ht="15" hidden="1" customHeight="1" spans="1:11">
      <c r="A150" s="232">
        <f>SUBTOTAL(3,$B$7:B150)</f>
        <v>6</v>
      </c>
      <c r="B150" s="257" t="s">
        <v>3438</v>
      </c>
      <c r="C150" s="257" t="s">
        <v>3443</v>
      </c>
      <c r="D150" s="243" t="s">
        <v>1151</v>
      </c>
      <c r="E150" s="223"/>
      <c r="F150" s="223">
        <v>158.95</v>
      </c>
      <c r="G150" s="225">
        <f t="shared" si="12"/>
        <v>0</v>
      </c>
      <c r="H150" s="235"/>
      <c r="I150" s="266"/>
      <c r="J150" s="267" t="s">
        <v>3444</v>
      </c>
      <c r="K150" s="253" t="s">
        <v>3237</v>
      </c>
    </row>
    <row r="151" s="200" customFormat="1" ht="15" hidden="1" customHeight="1" spans="1:11">
      <c r="A151" s="232">
        <f>SUBTOTAL(3,$B$7:B151)</f>
        <v>6</v>
      </c>
      <c r="B151" s="257" t="s">
        <v>3438</v>
      </c>
      <c r="C151" s="257" t="s">
        <v>3445</v>
      </c>
      <c r="D151" s="243" t="s">
        <v>1151</v>
      </c>
      <c r="E151" s="223"/>
      <c r="F151" s="223">
        <v>1380</v>
      </c>
      <c r="G151" s="225">
        <f t="shared" si="12"/>
        <v>0</v>
      </c>
      <c r="H151" s="235"/>
      <c r="I151" s="266"/>
      <c r="J151" s="267" t="s">
        <v>3446</v>
      </c>
      <c r="K151" s="253" t="s">
        <v>3237</v>
      </c>
    </row>
    <row r="152" s="200" customFormat="1" ht="15" hidden="1" customHeight="1" spans="1:11">
      <c r="A152" s="232">
        <f>SUBTOTAL(3,$B$7:B152)</f>
        <v>6</v>
      </c>
      <c r="B152" s="257" t="s">
        <v>3438</v>
      </c>
      <c r="C152" s="257" t="s">
        <v>3447</v>
      </c>
      <c r="D152" s="243" t="s">
        <v>1151</v>
      </c>
      <c r="E152" s="223"/>
      <c r="F152" s="223">
        <v>1081</v>
      </c>
      <c r="G152" s="225">
        <f t="shared" si="12"/>
        <v>0</v>
      </c>
      <c r="H152" s="235"/>
      <c r="I152" s="266"/>
      <c r="J152" s="267" t="s">
        <v>3446</v>
      </c>
      <c r="K152" s="253" t="s">
        <v>3237</v>
      </c>
    </row>
    <row r="153" s="194" customFormat="1" ht="15" hidden="1" customHeight="1" spans="1:11">
      <c r="A153" s="213">
        <f>SUBTOTAL(3,$B$7:B153)</f>
        <v>6</v>
      </c>
      <c r="B153" s="255" t="s">
        <v>3438</v>
      </c>
      <c r="C153" s="255" t="s">
        <v>3448</v>
      </c>
      <c r="D153" s="243" t="s">
        <v>1151</v>
      </c>
      <c r="E153" s="223"/>
      <c r="F153" s="223">
        <v>1720</v>
      </c>
      <c r="G153" s="225">
        <f t="shared" si="12"/>
        <v>0</v>
      </c>
      <c r="H153" s="256"/>
      <c r="I153" s="264"/>
      <c r="J153" s="243" t="s">
        <v>3449</v>
      </c>
      <c r="K153" s="244"/>
    </row>
    <row r="154" s="194" customFormat="1" ht="15" hidden="1" customHeight="1" spans="1:11">
      <c r="A154" s="213">
        <f>SUBTOTAL(3,$B$7:B154)</f>
        <v>6</v>
      </c>
      <c r="B154" s="255" t="s">
        <v>3438</v>
      </c>
      <c r="C154" s="255" t="s">
        <v>3450</v>
      </c>
      <c r="D154" s="243" t="s">
        <v>1151</v>
      </c>
      <c r="E154" s="223"/>
      <c r="F154" s="223">
        <v>1920</v>
      </c>
      <c r="G154" s="225">
        <f t="shared" si="12"/>
        <v>0</v>
      </c>
      <c r="H154" s="256"/>
      <c r="I154" s="264"/>
      <c r="J154" s="243" t="s">
        <v>3449</v>
      </c>
      <c r="K154" s="244"/>
    </row>
    <row r="155" s="200" customFormat="1" ht="15" hidden="1" customHeight="1" spans="1:11">
      <c r="A155" s="232">
        <f>SUBTOTAL(3,$B$7:B160)</f>
        <v>7</v>
      </c>
      <c r="B155" s="257" t="s">
        <v>3451</v>
      </c>
      <c r="C155" s="257" t="s">
        <v>3452</v>
      </c>
      <c r="D155" s="243" t="s">
        <v>3324</v>
      </c>
      <c r="E155" s="223"/>
      <c r="F155" s="223">
        <v>340</v>
      </c>
      <c r="G155" s="225">
        <f t="shared" si="12"/>
        <v>0</v>
      </c>
      <c r="H155" s="235"/>
      <c r="I155" s="266"/>
      <c r="J155" s="267" t="s">
        <v>3446</v>
      </c>
      <c r="K155" s="253" t="s">
        <v>3237</v>
      </c>
    </row>
    <row r="156" s="165" customFormat="1" ht="15" hidden="1" customHeight="1" spans="1:11">
      <c r="A156" s="232">
        <f>SUBTOTAL(3,$B$7:B156)</f>
        <v>6</v>
      </c>
      <c r="B156" s="274" t="s">
        <v>3453</v>
      </c>
      <c r="C156" s="281" t="s">
        <v>3454</v>
      </c>
      <c r="D156" s="243" t="s">
        <v>1843</v>
      </c>
      <c r="E156" s="223"/>
      <c r="F156" s="223">
        <v>2004.76</v>
      </c>
      <c r="G156" s="225">
        <f t="shared" si="12"/>
        <v>0</v>
      </c>
      <c r="H156" s="235"/>
      <c r="I156" s="266"/>
      <c r="J156" s="267" t="s">
        <v>3455</v>
      </c>
      <c r="K156" s="253" t="s">
        <v>3237</v>
      </c>
    </row>
    <row r="157" s="165" customFormat="1" ht="15" hidden="1" customHeight="1" spans="1:11">
      <c r="A157" s="232">
        <f>SUBTOTAL(3,$B$7:B157)</f>
        <v>6</v>
      </c>
      <c r="B157" s="274" t="s">
        <v>3453</v>
      </c>
      <c r="C157" s="281" t="s">
        <v>3456</v>
      </c>
      <c r="D157" s="243" t="s">
        <v>1843</v>
      </c>
      <c r="E157" s="223"/>
      <c r="F157" s="223">
        <v>2004.76</v>
      </c>
      <c r="G157" s="225">
        <f t="shared" si="12"/>
        <v>0</v>
      </c>
      <c r="H157" s="235"/>
      <c r="I157" s="266"/>
      <c r="J157" s="267" t="s">
        <v>3457</v>
      </c>
      <c r="K157" s="253" t="s">
        <v>3237</v>
      </c>
    </row>
    <row r="158" s="165" customFormat="1" ht="15" hidden="1" customHeight="1" spans="1:11">
      <c r="A158" s="232">
        <f>SUBTOTAL(3,$B$7:B158)</f>
        <v>6</v>
      </c>
      <c r="B158" s="281" t="s">
        <v>3453</v>
      </c>
      <c r="C158" s="281" t="s">
        <v>3458</v>
      </c>
      <c r="D158" s="243" t="s">
        <v>305</v>
      </c>
      <c r="E158" s="223"/>
      <c r="F158" s="223">
        <v>3214.31</v>
      </c>
      <c r="G158" s="225">
        <f t="shared" ref="G158:G165" si="13">E158*F158</f>
        <v>0</v>
      </c>
      <c r="H158" s="235"/>
      <c r="I158" s="266"/>
      <c r="J158" s="267" t="s">
        <v>3459</v>
      </c>
      <c r="K158" s="253" t="s">
        <v>3237</v>
      </c>
    </row>
    <row r="159" s="165" customFormat="1" ht="15" hidden="1" customHeight="1" spans="1:11">
      <c r="A159" s="232">
        <f>SUBTOTAL(3,$B$7:B159)</f>
        <v>6</v>
      </c>
      <c r="B159" s="281" t="s">
        <v>3453</v>
      </c>
      <c r="C159" s="281" t="s">
        <v>3460</v>
      </c>
      <c r="D159" s="243" t="s">
        <v>305</v>
      </c>
      <c r="E159" s="223"/>
      <c r="F159" s="223">
        <v>3214.31</v>
      </c>
      <c r="G159" s="225">
        <f t="shared" si="13"/>
        <v>0</v>
      </c>
      <c r="H159" s="235"/>
      <c r="I159" s="266"/>
      <c r="J159" s="267" t="s">
        <v>3461</v>
      </c>
      <c r="K159" s="253" t="s">
        <v>3237</v>
      </c>
    </row>
    <row r="160" s="198" customFormat="1" ht="15" customHeight="1" spans="1:11">
      <c r="A160" s="213">
        <f>SUBTOTAL(3,$B$7:B160)</f>
        <v>7</v>
      </c>
      <c r="B160" s="282" t="s">
        <v>3453</v>
      </c>
      <c r="C160" s="282" t="s">
        <v>3462</v>
      </c>
      <c r="D160" s="243" t="s">
        <v>305</v>
      </c>
      <c r="E160" s="223">
        <v>0</v>
      </c>
      <c r="F160" s="223">
        <v>4577</v>
      </c>
      <c r="G160" s="225">
        <f t="shared" si="13"/>
        <v>0</v>
      </c>
      <c r="H160" s="220">
        <f>G160*13%</f>
        <v>0</v>
      </c>
      <c r="I160" s="220">
        <f>G160+H160</f>
        <v>0</v>
      </c>
      <c r="J160" s="284"/>
      <c r="K160" s="244"/>
    </row>
    <row r="161" s="200" customFormat="1" ht="15" hidden="1" customHeight="1" spans="1:11">
      <c r="A161" s="232">
        <f>SUBTOTAL(3,$B$7:B161)</f>
        <v>7</v>
      </c>
      <c r="B161" s="281" t="s">
        <v>3463</v>
      </c>
      <c r="C161" s="281" t="s">
        <v>3464</v>
      </c>
      <c r="D161" s="243" t="s">
        <v>1843</v>
      </c>
      <c r="E161" s="223"/>
      <c r="F161" s="223">
        <v>1190.45</v>
      </c>
      <c r="G161" s="225">
        <f t="shared" si="13"/>
        <v>0</v>
      </c>
      <c r="H161" s="235"/>
      <c r="I161" s="266"/>
      <c r="J161" s="267" t="s">
        <v>3465</v>
      </c>
      <c r="K161" s="253" t="s">
        <v>3237</v>
      </c>
    </row>
    <row r="162" s="200" customFormat="1" ht="15" hidden="1" customHeight="1" spans="1:11">
      <c r="A162" s="232">
        <f>SUBTOTAL(3,$B$7:B162)</f>
        <v>7</v>
      </c>
      <c r="B162" s="281" t="s">
        <v>3463</v>
      </c>
      <c r="C162" s="281" t="s">
        <v>3466</v>
      </c>
      <c r="D162" s="243" t="s">
        <v>1843</v>
      </c>
      <c r="E162" s="223"/>
      <c r="F162" s="223">
        <v>2365.2</v>
      </c>
      <c r="G162" s="225">
        <f t="shared" si="13"/>
        <v>0</v>
      </c>
      <c r="H162" s="235"/>
      <c r="I162" s="266"/>
      <c r="J162" s="267" t="s">
        <v>3467</v>
      </c>
      <c r="K162" s="253" t="s">
        <v>3237</v>
      </c>
    </row>
    <row r="163" s="200" customFormat="1" ht="15" hidden="1" customHeight="1" spans="1:11">
      <c r="A163" s="232">
        <f>SUBTOTAL(3,$B$7:B163)</f>
        <v>7</v>
      </c>
      <c r="B163" s="281" t="s">
        <v>3468</v>
      </c>
      <c r="C163" s="281" t="s">
        <v>3469</v>
      </c>
      <c r="D163" s="243" t="s">
        <v>1843</v>
      </c>
      <c r="E163" s="223"/>
      <c r="F163" s="223">
        <v>3414.31</v>
      </c>
      <c r="G163" s="225">
        <f t="shared" si="13"/>
        <v>0</v>
      </c>
      <c r="H163" s="235"/>
      <c r="I163" s="266"/>
      <c r="J163" s="267" t="s">
        <v>3470</v>
      </c>
      <c r="K163" s="253" t="s">
        <v>3237</v>
      </c>
    </row>
    <row r="164" s="200" customFormat="1" ht="15" hidden="1" customHeight="1" spans="1:11">
      <c r="A164" s="232">
        <f>SUBTOTAL(3,$B$7:B164)</f>
        <v>7</v>
      </c>
      <c r="B164" s="281" t="s">
        <v>3468</v>
      </c>
      <c r="C164" s="281" t="s">
        <v>3471</v>
      </c>
      <c r="D164" s="243" t="s">
        <v>1843</v>
      </c>
      <c r="E164" s="223"/>
      <c r="F164" s="223">
        <v>4377</v>
      </c>
      <c r="G164" s="225">
        <f t="shared" si="13"/>
        <v>0</v>
      </c>
      <c r="H164" s="235"/>
      <c r="I164" s="266"/>
      <c r="J164" s="267" t="s">
        <v>3472</v>
      </c>
      <c r="K164" s="253" t="s">
        <v>3237</v>
      </c>
    </row>
    <row r="165" s="200" customFormat="1" ht="15" hidden="1" customHeight="1" spans="1:11">
      <c r="A165" s="232">
        <f>SUBTOTAL(3,$B$7:B165)</f>
        <v>7</v>
      </c>
      <c r="B165" s="281" t="s">
        <v>3468</v>
      </c>
      <c r="C165" s="281" t="s">
        <v>3473</v>
      </c>
      <c r="D165" s="243" t="s">
        <v>1843</v>
      </c>
      <c r="E165" s="223"/>
      <c r="F165" s="223">
        <v>5490</v>
      </c>
      <c r="G165" s="225">
        <f t="shared" si="13"/>
        <v>0</v>
      </c>
      <c r="H165" s="235"/>
      <c r="I165" s="266"/>
      <c r="J165" s="267" t="s">
        <v>3474</v>
      </c>
      <c r="K165" s="253" t="s">
        <v>3237</v>
      </c>
    </row>
    <row r="166" s="200" customFormat="1" ht="22.5" hidden="1" spans="1:11">
      <c r="A166" s="232">
        <f>SUBTOTAL(3,$B$7:B166)</f>
        <v>7</v>
      </c>
      <c r="B166" s="257" t="s">
        <v>3475</v>
      </c>
      <c r="C166" s="257" t="s">
        <v>3476</v>
      </c>
      <c r="D166" s="243" t="s">
        <v>305</v>
      </c>
      <c r="E166" s="223"/>
      <c r="F166" s="223">
        <v>263</v>
      </c>
      <c r="G166" s="225">
        <f t="shared" ref="G166:G175" si="14">E166*F166</f>
        <v>0</v>
      </c>
      <c r="H166" s="235"/>
      <c r="I166" s="266"/>
      <c r="J166" s="267" t="s">
        <v>3477</v>
      </c>
      <c r="K166" s="253" t="s">
        <v>3237</v>
      </c>
    </row>
    <row r="167" s="200" customFormat="1" ht="22.5" hidden="1" spans="1:11">
      <c r="A167" s="232">
        <f>SUBTOTAL(3,$B$7:B167)</f>
        <v>7</v>
      </c>
      <c r="B167" s="257" t="s">
        <v>3475</v>
      </c>
      <c r="C167" s="257" t="s">
        <v>3478</v>
      </c>
      <c r="D167" s="243" t="s">
        <v>305</v>
      </c>
      <c r="E167" s="223"/>
      <c r="F167" s="223">
        <v>281.05</v>
      </c>
      <c r="G167" s="225">
        <f t="shared" si="14"/>
        <v>0</v>
      </c>
      <c r="H167" s="235"/>
      <c r="I167" s="266"/>
      <c r="J167" s="267" t="s">
        <v>3479</v>
      </c>
      <c r="K167" s="253" t="s">
        <v>3237</v>
      </c>
    </row>
    <row r="168" s="200" customFormat="1" ht="22.5" hidden="1" spans="1:11">
      <c r="A168" s="232">
        <f>SUBTOTAL(3,$B$7:B168)</f>
        <v>7</v>
      </c>
      <c r="B168" s="257" t="s">
        <v>3480</v>
      </c>
      <c r="C168" s="257" t="s">
        <v>3481</v>
      </c>
      <c r="D168" s="243" t="s">
        <v>484</v>
      </c>
      <c r="E168" s="223"/>
      <c r="F168" s="223">
        <v>681</v>
      </c>
      <c r="G168" s="225">
        <f t="shared" si="14"/>
        <v>0</v>
      </c>
      <c r="H168" s="235"/>
      <c r="I168" s="266"/>
      <c r="J168" s="267" t="s">
        <v>3482</v>
      </c>
      <c r="K168" s="253" t="s">
        <v>3237</v>
      </c>
    </row>
    <row r="169" s="200" customFormat="1" ht="22.5" hidden="1" spans="1:11">
      <c r="A169" s="232">
        <f>SUBTOTAL(3,$B$7:B169)</f>
        <v>7</v>
      </c>
      <c r="B169" s="257" t="s">
        <v>3480</v>
      </c>
      <c r="C169" s="257" t="s">
        <v>3483</v>
      </c>
      <c r="D169" s="243" t="s">
        <v>484</v>
      </c>
      <c r="E169" s="223"/>
      <c r="F169" s="223">
        <v>1173</v>
      </c>
      <c r="G169" s="225">
        <f t="shared" si="14"/>
        <v>0</v>
      </c>
      <c r="H169" s="235"/>
      <c r="I169" s="266"/>
      <c r="J169" s="267" t="s">
        <v>3484</v>
      </c>
      <c r="K169" s="253" t="s">
        <v>3237</v>
      </c>
    </row>
    <row r="170" s="200" customFormat="1" ht="15" hidden="1" customHeight="1" spans="1:11">
      <c r="A170" s="232">
        <f>SUBTOTAL(3,$B$7:B170)</f>
        <v>7</v>
      </c>
      <c r="B170" s="257" t="s">
        <v>3485</v>
      </c>
      <c r="C170" s="257" t="s">
        <v>3486</v>
      </c>
      <c r="D170" s="243" t="s">
        <v>3324</v>
      </c>
      <c r="E170" s="223"/>
      <c r="F170" s="223">
        <v>293</v>
      </c>
      <c r="G170" s="225">
        <f t="shared" si="14"/>
        <v>0</v>
      </c>
      <c r="H170" s="235"/>
      <c r="I170" s="266"/>
      <c r="J170" s="267" t="s">
        <v>3487</v>
      </c>
      <c r="K170" s="253" t="s">
        <v>3237</v>
      </c>
    </row>
    <row r="171" s="200" customFormat="1" ht="15" hidden="1" customHeight="1" spans="1:11">
      <c r="A171" s="232">
        <f>SUBTOTAL(3,$B$7:B171)</f>
        <v>7</v>
      </c>
      <c r="B171" s="257" t="s">
        <v>3488</v>
      </c>
      <c r="C171" s="257" t="s">
        <v>3489</v>
      </c>
      <c r="D171" s="243" t="s">
        <v>3324</v>
      </c>
      <c r="E171" s="223"/>
      <c r="F171" s="223">
        <v>818</v>
      </c>
      <c r="G171" s="225">
        <f t="shared" si="14"/>
        <v>0</v>
      </c>
      <c r="H171" s="235"/>
      <c r="I171" s="266"/>
      <c r="J171" s="267" t="s">
        <v>3490</v>
      </c>
      <c r="K171" s="253" t="s">
        <v>3237</v>
      </c>
    </row>
    <row r="172" s="200" customFormat="1" ht="15" hidden="1" customHeight="1" spans="1:11">
      <c r="A172" s="232">
        <f>SUBTOTAL(3,$B$7:B172)</f>
        <v>7</v>
      </c>
      <c r="B172" s="257" t="s">
        <v>3491</v>
      </c>
      <c r="C172" s="257" t="s">
        <v>3492</v>
      </c>
      <c r="D172" s="243" t="s">
        <v>3324</v>
      </c>
      <c r="E172" s="223"/>
      <c r="F172" s="223">
        <v>246</v>
      </c>
      <c r="G172" s="225">
        <f t="shared" si="14"/>
        <v>0</v>
      </c>
      <c r="H172" s="235"/>
      <c r="I172" s="266"/>
      <c r="J172" s="267" t="s">
        <v>3493</v>
      </c>
      <c r="K172" s="253" t="s">
        <v>3237</v>
      </c>
    </row>
    <row r="173" s="200" customFormat="1" ht="15" hidden="1" customHeight="1" spans="1:11">
      <c r="A173" s="232">
        <f>SUBTOTAL(3,$B$7:B173)</f>
        <v>7</v>
      </c>
      <c r="B173" s="257" t="s">
        <v>3494</v>
      </c>
      <c r="C173" s="257" t="s">
        <v>3495</v>
      </c>
      <c r="D173" s="243" t="s">
        <v>305</v>
      </c>
      <c r="E173" s="223"/>
      <c r="F173" s="223">
        <v>47.3201842105</v>
      </c>
      <c r="G173" s="225">
        <f t="shared" si="14"/>
        <v>0</v>
      </c>
      <c r="H173" s="235"/>
      <c r="I173" s="266"/>
      <c r="J173" s="267" t="s">
        <v>3496</v>
      </c>
      <c r="K173" s="253" t="s">
        <v>3237</v>
      </c>
    </row>
    <row r="174" s="200" customFormat="1" ht="15" hidden="1" customHeight="1" spans="1:11">
      <c r="A174" s="213">
        <f>SUBTOTAL(3,$B$7:B174)</f>
        <v>7</v>
      </c>
      <c r="B174" s="255" t="s">
        <v>3497</v>
      </c>
      <c r="C174" s="255" t="s">
        <v>3498</v>
      </c>
      <c r="D174" s="243" t="s">
        <v>305</v>
      </c>
      <c r="E174" s="223"/>
      <c r="F174" s="223">
        <v>65.33</v>
      </c>
      <c r="G174" s="225">
        <f t="shared" si="14"/>
        <v>0</v>
      </c>
      <c r="H174" s="256"/>
      <c r="I174" s="264"/>
      <c r="J174" s="284" t="s">
        <v>3499</v>
      </c>
      <c r="K174" s="253" t="s">
        <v>3237</v>
      </c>
    </row>
    <row r="175" s="200" customFormat="1" ht="15" hidden="1" customHeight="1" spans="1:11">
      <c r="A175" s="232">
        <f>SUBTOTAL(3,$B$7:B175)</f>
        <v>7</v>
      </c>
      <c r="B175" s="257" t="s">
        <v>3500</v>
      </c>
      <c r="C175" s="257" t="s">
        <v>3501</v>
      </c>
      <c r="D175" s="243" t="s">
        <v>1151</v>
      </c>
      <c r="E175" s="223"/>
      <c r="F175" s="223">
        <v>68.239</v>
      </c>
      <c r="G175" s="225">
        <f t="shared" si="14"/>
        <v>0</v>
      </c>
      <c r="H175" s="235"/>
      <c r="I175" s="266"/>
      <c r="J175" s="267" t="s">
        <v>3502</v>
      </c>
      <c r="K175" s="253" t="s">
        <v>3237</v>
      </c>
    </row>
    <row r="176" s="200" customFormat="1" ht="15" hidden="1" customHeight="1" spans="1:11">
      <c r="A176" s="232">
        <f>SUBTOTAL(3,$B$7:B176)</f>
        <v>7</v>
      </c>
      <c r="B176" s="257" t="s">
        <v>3503</v>
      </c>
      <c r="C176" s="257" t="s">
        <v>3504</v>
      </c>
      <c r="D176" s="243" t="s">
        <v>305</v>
      </c>
      <c r="E176" s="223"/>
      <c r="F176" s="223">
        <v>172.87</v>
      </c>
      <c r="G176" s="225">
        <f t="shared" ref="G176:G239" si="15">E176*F176</f>
        <v>0</v>
      </c>
      <c r="H176" s="235"/>
      <c r="I176" s="266"/>
      <c r="J176" s="267" t="s">
        <v>3505</v>
      </c>
      <c r="K176" s="253" t="s">
        <v>3237</v>
      </c>
    </row>
    <row r="177" s="200" customFormat="1" ht="15" hidden="1" customHeight="1" spans="1:11">
      <c r="A177" s="232">
        <f>SUBTOTAL(3,$B$7:B177)</f>
        <v>7</v>
      </c>
      <c r="B177" s="257" t="s">
        <v>3506</v>
      </c>
      <c r="C177" s="257" t="s">
        <v>3506</v>
      </c>
      <c r="D177" s="243" t="s">
        <v>305</v>
      </c>
      <c r="E177" s="223"/>
      <c r="F177" s="223">
        <v>147.5</v>
      </c>
      <c r="G177" s="225">
        <f t="shared" si="15"/>
        <v>0</v>
      </c>
      <c r="H177" s="235"/>
      <c r="I177" s="266"/>
      <c r="J177" s="267" t="s">
        <v>3507</v>
      </c>
      <c r="K177" s="253" t="s">
        <v>3237</v>
      </c>
    </row>
    <row r="178" s="200" customFormat="1" ht="15" hidden="1" customHeight="1" spans="1:11">
      <c r="A178" s="232">
        <f>SUBTOTAL(3,$B$7:B178)</f>
        <v>7</v>
      </c>
      <c r="B178" s="257" t="s">
        <v>3508</v>
      </c>
      <c r="C178" s="257" t="s">
        <v>3509</v>
      </c>
      <c r="D178" s="243" t="s">
        <v>305</v>
      </c>
      <c r="E178" s="223"/>
      <c r="F178" s="223">
        <v>29</v>
      </c>
      <c r="G178" s="225">
        <f t="shared" si="15"/>
        <v>0</v>
      </c>
      <c r="H178" s="235"/>
      <c r="I178" s="266"/>
      <c r="J178" s="267" t="s">
        <v>3510</v>
      </c>
      <c r="K178" s="253" t="s">
        <v>3237</v>
      </c>
    </row>
    <row r="179" s="200" customFormat="1" ht="15" hidden="1" customHeight="1" spans="1:11">
      <c r="A179" s="232">
        <f>SUBTOTAL(3,$B$7:B179)</f>
        <v>7</v>
      </c>
      <c r="B179" s="257" t="s">
        <v>3511</v>
      </c>
      <c r="C179" s="257" t="s">
        <v>3512</v>
      </c>
      <c r="D179" s="243" t="s">
        <v>3324</v>
      </c>
      <c r="E179" s="223"/>
      <c r="F179" s="223">
        <v>18</v>
      </c>
      <c r="G179" s="225">
        <f t="shared" si="15"/>
        <v>0</v>
      </c>
      <c r="H179" s="235"/>
      <c r="I179" s="266"/>
      <c r="J179" s="267" t="s">
        <v>3510</v>
      </c>
      <c r="K179" s="253" t="s">
        <v>3237</v>
      </c>
    </row>
    <row r="180" s="200" customFormat="1" ht="15" hidden="1" customHeight="1" spans="1:11">
      <c r="A180" s="232">
        <f>SUBTOTAL(3,$B$7:B180)</f>
        <v>7</v>
      </c>
      <c r="B180" s="257" t="s">
        <v>3513</v>
      </c>
      <c r="C180" s="257" t="s">
        <v>3514</v>
      </c>
      <c r="D180" s="243" t="s">
        <v>305</v>
      </c>
      <c r="E180" s="223"/>
      <c r="F180" s="223">
        <v>23</v>
      </c>
      <c r="G180" s="225">
        <f t="shared" si="15"/>
        <v>0</v>
      </c>
      <c r="H180" s="235"/>
      <c r="I180" s="266"/>
      <c r="J180" s="267" t="s">
        <v>3510</v>
      </c>
      <c r="K180" s="253" t="s">
        <v>3237</v>
      </c>
    </row>
    <row r="181" s="200" customFormat="1" ht="15" hidden="1" customHeight="1" spans="1:11">
      <c r="A181" s="232">
        <f>SUBTOTAL(3,$B$7:B181)</f>
        <v>7</v>
      </c>
      <c r="B181" s="257" t="s">
        <v>3515</v>
      </c>
      <c r="C181" s="257" t="s">
        <v>3516</v>
      </c>
      <c r="D181" s="243" t="s">
        <v>3324</v>
      </c>
      <c r="E181" s="223"/>
      <c r="F181" s="223">
        <v>3.6</v>
      </c>
      <c r="G181" s="225">
        <f t="shared" si="15"/>
        <v>0</v>
      </c>
      <c r="H181" s="235"/>
      <c r="I181" s="266"/>
      <c r="J181" s="267" t="s">
        <v>3517</v>
      </c>
      <c r="K181" s="253" t="s">
        <v>3237</v>
      </c>
    </row>
    <row r="182" s="200" customFormat="1" ht="15" hidden="1" customHeight="1" spans="1:11">
      <c r="A182" s="232">
        <f>SUBTOTAL(3,$B$7:B182)</f>
        <v>7</v>
      </c>
      <c r="B182" s="257" t="s">
        <v>3515</v>
      </c>
      <c r="C182" s="257" t="s">
        <v>3518</v>
      </c>
      <c r="D182" s="243" t="s">
        <v>3324</v>
      </c>
      <c r="E182" s="223"/>
      <c r="F182" s="223">
        <v>6.8</v>
      </c>
      <c r="G182" s="225">
        <f t="shared" si="15"/>
        <v>0</v>
      </c>
      <c r="H182" s="235"/>
      <c r="I182" s="266"/>
      <c r="J182" s="267" t="s">
        <v>3519</v>
      </c>
      <c r="K182" s="253" t="s">
        <v>3237</v>
      </c>
    </row>
    <row r="183" s="200" customFormat="1" ht="15" hidden="1" customHeight="1" spans="1:11">
      <c r="A183" s="232">
        <f>SUBTOTAL(3,$B$7:B183)</f>
        <v>7</v>
      </c>
      <c r="B183" s="257" t="s">
        <v>3520</v>
      </c>
      <c r="C183" s="257"/>
      <c r="D183" s="243" t="s">
        <v>3324</v>
      </c>
      <c r="E183" s="223"/>
      <c r="F183" s="223">
        <v>7.8</v>
      </c>
      <c r="G183" s="225">
        <f t="shared" si="15"/>
        <v>0</v>
      </c>
      <c r="H183" s="235"/>
      <c r="I183" s="266"/>
      <c r="J183" s="267" t="s">
        <v>3521</v>
      </c>
      <c r="K183" s="253" t="s">
        <v>3237</v>
      </c>
    </row>
    <row r="184" s="200" customFormat="1" ht="15" hidden="1" customHeight="1" spans="1:11">
      <c r="A184" s="232">
        <f>SUBTOTAL(3,$B$7:B184)</f>
        <v>7</v>
      </c>
      <c r="B184" s="257" t="s">
        <v>3522</v>
      </c>
      <c r="C184" s="257" t="s">
        <v>3523</v>
      </c>
      <c r="D184" s="243" t="s">
        <v>305</v>
      </c>
      <c r="E184" s="223"/>
      <c r="F184" s="223">
        <v>72</v>
      </c>
      <c r="G184" s="225">
        <f t="shared" si="15"/>
        <v>0</v>
      </c>
      <c r="H184" s="235"/>
      <c r="I184" s="266"/>
      <c r="J184" s="267" t="s">
        <v>3524</v>
      </c>
      <c r="K184" s="253" t="s">
        <v>3237</v>
      </c>
    </row>
    <row r="185" s="200" customFormat="1" ht="15" hidden="1" customHeight="1" spans="1:11">
      <c r="A185" s="232">
        <f>SUBTOTAL(3,$B$7:B185)</f>
        <v>7</v>
      </c>
      <c r="B185" s="257" t="s">
        <v>3525</v>
      </c>
      <c r="C185" s="257" t="s">
        <v>3526</v>
      </c>
      <c r="D185" s="243" t="s">
        <v>1151</v>
      </c>
      <c r="E185" s="223"/>
      <c r="F185" s="223">
        <v>200.83</v>
      </c>
      <c r="G185" s="225">
        <f t="shared" si="15"/>
        <v>0</v>
      </c>
      <c r="H185" s="235"/>
      <c r="I185" s="266"/>
      <c r="J185" s="267" t="s">
        <v>3527</v>
      </c>
      <c r="K185" s="253" t="s">
        <v>3237</v>
      </c>
    </row>
    <row r="186" s="200" customFormat="1" ht="15" hidden="1" customHeight="1" spans="1:11">
      <c r="A186" s="232">
        <f>SUBTOTAL(3,$B$7:B186)</f>
        <v>7</v>
      </c>
      <c r="B186" s="257" t="s">
        <v>3528</v>
      </c>
      <c r="C186" s="257" t="s">
        <v>3529</v>
      </c>
      <c r="D186" s="243" t="s">
        <v>1151</v>
      </c>
      <c r="E186" s="223"/>
      <c r="F186" s="223">
        <v>122.01</v>
      </c>
      <c r="G186" s="225">
        <f t="shared" si="15"/>
        <v>0</v>
      </c>
      <c r="H186" s="235"/>
      <c r="I186" s="266"/>
      <c r="J186" s="267" t="s">
        <v>3530</v>
      </c>
      <c r="K186" s="253" t="s">
        <v>3237</v>
      </c>
    </row>
    <row r="187" s="200" customFormat="1" ht="15" hidden="1" customHeight="1" spans="1:11">
      <c r="A187" s="232">
        <f>SUBTOTAL(3,$B$7:B187)</f>
        <v>7</v>
      </c>
      <c r="B187" s="257" t="s">
        <v>3531</v>
      </c>
      <c r="C187" s="257" t="s">
        <v>3532</v>
      </c>
      <c r="D187" s="243" t="s">
        <v>1151</v>
      </c>
      <c r="E187" s="223"/>
      <c r="F187" s="223">
        <v>171.93</v>
      </c>
      <c r="G187" s="225">
        <f t="shared" si="15"/>
        <v>0</v>
      </c>
      <c r="H187" s="235"/>
      <c r="I187" s="266"/>
      <c r="J187" s="267" t="s">
        <v>3533</v>
      </c>
      <c r="K187" s="253" t="s">
        <v>3237</v>
      </c>
    </row>
    <row r="188" s="200" customFormat="1" ht="15" hidden="1" customHeight="1" spans="1:11">
      <c r="A188" s="232">
        <f>SUBTOTAL(3,$B$7:B188)</f>
        <v>7</v>
      </c>
      <c r="B188" s="257" t="s">
        <v>3534</v>
      </c>
      <c r="C188" s="257" t="s">
        <v>3526</v>
      </c>
      <c r="D188" s="243" t="s">
        <v>1151</v>
      </c>
      <c r="E188" s="223"/>
      <c r="F188" s="223">
        <v>189.33</v>
      </c>
      <c r="G188" s="225">
        <f t="shared" si="15"/>
        <v>0</v>
      </c>
      <c r="H188" s="235"/>
      <c r="I188" s="266"/>
      <c r="J188" s="267" t="s">
        <v>3535</v>
      </c>
      <c r="K188" s="253" t="s">
        <v>3237</v>
      </c>
    </row>
    <row r="189" s="200" customFormat="1" ht="15" hidden="1" customHeight="1" spans="1:11">
      <c r="A189" s="232">
        <f>SUBTOTAL(3,$B$7:B189)</f>
        <v>7</v>
      </c>
      <c r="B189" s="257" t="s">
        <v>3536</v>
      </c>
      <c r="C189" s="257" t="s">
        <v>3529</v>
      </c>
      <c r="D189" s="243" t="s">
        <v>1151</v>
      </c>
      <c r="E189" s="223"/>
      <c r="F189" s="223">
        <v>144.46</v>
      </c>
      <c r="G189" s="225">
        <f t="shared" si="15"/>
        <v>0</v>
      </c>
      <c r="H189" s="235"/>
      <c r="I189" s="266"/>
      <c r="J189" s="267" t="s">
        <v>3537</v>
      </c>
      <c r="K189" s="253" t="s">
        <v>3237</v>
      </c>
    </row>
    <row r="190" s="200" customFormat="1" ht="15" hidden="1" customHeight="1" spans="1:11">
      <c r="A190" s="232">
        <f>SUBTOTAL(3,$B$7:B190)</f>
        <v>7</v>
      </c>
      <c r="B190" s="257" t="s">
        <v>3538</v>
      </c>
      <c r="C190" s="257" t="s">
        <v>3526</v>
      </c>
      <c r="D190" s="243" t="s">
        <v>1151</v>
      </c>
      <c r="E190" s="223"/>
      <c r="F190" s="223">
        <v>204.9</v>
      </c>
      <c r="G190" s="225">
        <f t="shared" si="15"/>
        <v>0</v>
      </c>
      <c r="H190" s="235"/>
      <c r="I190" s="266"/>
      <c r="J190" s="267" t="s">
        <v>3535</v>
      </c>
      <c r="K190" s="253" t="s">
        <v>3237</v>
      </c>
    </row>
    <row r="191" s="200" customFormat="1" ht="15" hidden="1" customHeight="1" spans="1:11">
      <c r="A191" s="232">
        <f>SUBTOTAL(3,$B$7:B191)</f>
        <v>7</v>
      </c>
      <c r="B191" s="257" t="s">
        <v>3539</v>
      </c>
      <c r="C191" s="257" t="s">
        <v>3529</v>
      </c>
      <c r="D191" s="243" t="s">
        <v>1151</v>
      </c>
      <c r="E191" s="223"/>
      <c r="F191" s="223">
        <v>123.4</v>
      </c>
      <c r="G191" s="225">
        <f t="shared" si="15"/>
        <v>0</v>
      </c>
      <c r="H191" s="283"/>
      <c r="I191" s="289"/>
      <c r="J191" s="267" t="s">
        <v>3537</v>
      </c>
      <c r="K191" s="253" t="s">
        <v>3237</v>
      </c>
    </row>
    <row r="192" s="200" customFormat="1" ht="15" hidden="1" customHeight="1" spans="1:11">
      <c r="A192" s="232">
        <f>SUBTOTAL(3,$B$7:B192)</f>
        <v>7</v>
      </c>
      <c r="B192" s="233" t="s">
        <v>3540</v>
      </c>
      <c r="C192" s="233" t="s">
        <v>3541</v>
      </c>
      <c r="D192" s="243" t="s">
        <v>305</v>
      </c>
      <c r="E192" s="223"/>
      <c r="F192" s="223">
        <v>1.26</v>
      </c>
      <c r="G192" s="225">
        <f t="shared" si="15"/>
        <v>0</v>
      </c>
      <c r="H192" s="235"/>
      <c r="I192" s="266"/>
      <c r="J192" s="267" t="s">
        <v>3542</v>
      </c>
      <c r="K192" s="253" t="s">
        <v>3237</v>
      </c>
    </row>
    <row r="193" s="200" customFormat="1" ht="15" hidden="1" customHeight="1" spans="1:11">
      <c r="A193" s="232">
        <f>SUBTOTAL(3,$B$7:B193)</f>
        <v>7</v>
      </c>
      <c r="B193" s="257" t="s">
        <v>3543</v>
      </c>
      <c r="C193" s="257" t="s">
        <v>3544</v>
      </c>
      <c r="D193" s="243" t="s">
        <v>305</v>
      </c>
      <c r="E193" s="223"/>
      <c r="F193" s="223">
        <v>3782.88</v>
      </c>
      <c r="G193" s="225">
        <f t="shared" si="15"/>
        <v>0</v>
      </c>
      <c r="H193" s="235"/>
      <c r="I193" s="266"/>
      <c r="J193" s="267" t="s">
        <v>3545</v>
      </c>
      <c r="K193" s="253" t="s">
        <v>3237</v>
      </c>
    </row>
    <row r="194" s="200" customFormat="1" ht="15" hidden="1" customHeight="1" spans="1:11">
      <c r="A194" s="232">
        <f>SUBTOTAL(3,$B$7:B194)</f>
        <v>7</v>
      </c>
      <c r="B194" s="257" t="s">
        <v>3546</v>
      </c>
      <c r="C194" s="257" t="s">
        <v>3547</v>
      </c>
      <c r="D194" s="243" t="s">
        <v>3548</v>
      </c>
      <c r="E194" s="223"/>
      <c r="F194" s="223">
        <v>535.23</v>
      </c>
      <c r="G194" s="225">
        <f t="shared" si="15"/>
        <v>0</v>
      </c>
      <c r="H194" s="235"/>
      <c r="I194" s="266"/>
      <c r="J194" s="267" t="s">
        <v>3549</v>
      </c>
      <c r="K194" s="253" t="s">
        <v>3237</v>
      </c>
    </row>
    <row r="195" s="200" customFormat="1" ht="15" hidden="1" customHeight="1" spans="1:11">
      <c r="A195" s="232">
        <f>SUBTOTAL(3,$B$7:B195)</f>
        <v>7</v>
      </c>
      <c r="B195" s="257" t="s">
        <v>3546</v>
      </c>
      <c r="C195" s="290" t="s">
        <v>3550</v>
      </c>
      <c r="D195" s="243" t="s">
        <v>3548</v>
      </c>
      <c r="E195" s="223"/>
      <c r="F195" s="223">
        <v>401.36</v>
      </c>
      <c r="G195" s="225">
        <f t="shared" si="15"/>
        <v>0</v>
      </c>
      <c r="H195" s="235"/>
      <c r="I195" s="266"/>
      <c r="J195" s="267" t="s">
        <v>3551</v>
      </c>
      <c r="K195" s="253" t="s">
        <v>3237</v>
      </c>
    </row>
    <row r="196" s="200" customFormat="1" ht="15" hidden="1" customHeight="1" spans="1:11">
      <c r="A196" s="232">
        <f>SUBTOTAL(3,$B$7:B196)</f>
        <v>7</v>
      </c>
      <c r="B196" s="257" t="s">
        <v>3552</v>
      </c>
      <c r="C196" s="257" t="s">
        <v>3553</v>
      </c>
      <c r="D196" s="243" t="s">
        <v>623</v>
      </c>
      <c r="E196" s="223"/>
      <c r="F196" s="223">
        <v>0.5</v>
      </c>
      <c r="G196" s="225">
        <f t="shared" si="15"/>
        <v>0</v>
      </c>
      <c r="H196" s="235"/>
      <c r="I196" s="266"/>
      <c r="J196" s="267" t="s">
        <v>3554</v>
      </c>
      <c r="K196" s="253" t="s">
        <v>3237</v>
      </c>
    </row>
    <row r="197" s="194" customFormat="1" ht="15" customHeight="1" spans="1:11">
      <c r="A197" s="213">
        <f>SUBTOTAL(3,$B$7:B197)</f>
        <v>8</v>
      </c>
      <c r="B197" s="222" t="s">
        <v>3555</v>
      </c>
      <c r="C197" s="291" t="s">
        <v>3556</v>
      </c>
      <c r="D197" s="243" t="s">
        <v>3311</v>
      </c>
      <c r="E197" s="223">
        <f>Sheet1!E14</f>
        <v>3.12</v>
      </c>
      <c r="F197" s="223">
        <v>9.9</v>
      </c>
      <c r="G197" s="225">
        <f t="shared" si="15"/>
        <v>30.888</v>
      </c>
      <c r="H197" s="220">
        <f t="shared" ref="H197:H208" si="16">G197*13%</f>
        <v>4.01544</v>
      </c>
      <c r="I197" s="220">
        <f t="shared" ref="I197:I208" si="17">G197+H197</f>
        <v>34.90344</v>
      </c>
      <c r="J197" s="243"/>
      <c r="K197" s="203"/>
    </row>
    <row r="198" s="194" customFormat="1" ht="15" customHeight="1" spans="1:11">
      <c r="A198" s="213">
        <f>SUBTOTAL(3,$B$7:B198)</f>
        <v>9</v>
      </c>
      <c r="B198" s="222" t="s">
        <v>3309</v>
      </c>
      <c r="C198" s="291" t="s">
        <v>3310</v>
      </c>
      <c r="D198" s="243" t="s">
        <v>3311</v>
      </c>
      <c r="E198" s="223">
        <f>Sheet1!E13</f>
        <v>22.88</v>
      </c>
      <c r="F198" s="223">
        <v>9.5</v>
      </c>
      <c r="G198" s="225">
        <f t="shared" si="15"/>
        <v>217.36</v>
      </c>
      <c r="H198" s="220">
        <f t="shared" si="16"/>
        <v>28.2568</v>
      </c>
      <c r="I198" s="220">
        <f t="shared" si="17"/>
        <v>245.6168</v>
      </c>
      <c r="J198" s="243"/>
      <c r="K198" s="203"/>
    </row>
    <row r="199" s="194" customFormat="1" ht="15" customHeight="1" spans="1:11">
      <c r="A199" s="213">
        <f>SUBTOTAL(3,$B$7:B199)</f>
        <v>10</v>
      </c>
      <c r="B199" s="222" t="s">
        <v>3309</v>
      </c>
      <c r="C199" s="291" t="s">
        <v>3313</v>
      </c>
      <c r="D199" s="243" t="s">
        <v>3311</v>
      </c>
      <c r="E199" s="223">
        <f>Sheet1!V13</f>
        <v>40</v>
      </c>
      <c r="F199" s="223">
        <v>9.5</v>
      </c>
      <c r="G199" s="225">
        <f t="shared" si="15"/>
        <v>380</v>
      </c>
      <c r="H199" s="220">
        <f t="shared" si="16"/>
        <v>49.4</v>
      </c>
      <c r="I199" s="220">
        <f t="shared" si="17"/>
        <v>429.4</v>
      </c>
      <c r="J199" s="243"/>
      <c r="K199" s="203"/>
    </row>
    <row r="200" s="194" customFormat="1" ht="15" customHeight="1" spans="1:11">
      <c r="A200" s="213">
        <f>SUBTOTAL(3,$B$7:B200)</f>
        <v>11</v>
      </c>
      <c r="B200" s="222" t="s">
        <v>3557</v>
      </c>
      <c r="C200" s="291" t="s">
        <v>3556</v>
      </c>
      <c r="D200" s="243" t="s">
        <v>305</v>
      </c>
      <c r="E200" s="223">
        <f>Sheet1!E16</f>
        <v>2.6</v>
      </c>
      <c r="F200" s="223">
        <v>19.1</v>
      </c>
      <c r="G200" s="225">
        <f t="shared" si="15"/>
        <v>49.66</v>
      </c>
      <c r="H200" s="220">
        <f t="shared" si="16"/>
        <v>6.4558</v>
      </c>
      <c r="I200" s="220">
        <f t="shared" si="17"/>
        <v>56.1158</v>
      </c>
      <c r="J200" s="243"/>
      <c r="K200" s="203"/>
    </row>
    <row r="201" s="194" customFormat="1" ht="15" customHeight="1" spans="1:11">
      <c r="A201" s="213">
        <f>SUBTOTAL(3,$B$7:B201)</f>
        <v>12</v>
      </c>
      <c r="B201" s="222" t="s">
        <v>3558</v>
      </c>
      <c r="C201" s="291" t="s">
        <v>3556</v>
      </c>
      <c r="D201" s="243" t="s">
        <v>305</v>
      </c>
      <c r="E201" s="223">
        <f>Sheet1!V8</f>
        <v>8</v>
      </c>
      <c r="F201" s="223">
        <v>18.68</v>
      </c>
      <c r="G201" s="225">
        <f t="shared" si="15"/>
        <v>149.44</v>
      </c>
      <c r="H201" s="220">
        <f t="shared" si="16"/>
        <v>19.4272</v>
      </c>
      <c r="I201" s="220">
        <f t="shared" si="17"/>
        <v>168.8672</v>
      </c>
      <c r="J201" s="243"/>
      <c r="K201" s="203"/>
    </row>
    <row r="202" s="194" customFormat="1" ht="15" customHeight="1" spans="1:11">
      <c r="A202" s="213">
        <f>SUBTOTAL(3,$B$7:B202)</f>
        <v>13</v>
      </c>
      <c r="B202" s="222" t="s">
        <v>3346</v>
      </c>
      <c r="C202" s="291" t="s">
        <v>3556</v>
      </c>
      <c r="D202" s="243" t="s">
        <v>3268</v>
      </c>
      <c r="E202" s="223">
        <f>Sheet1!E18</f>
        <v>2.6</v>
      </c>
      <c r="F202" s="223">
        <v>12</v>
      </c>
      <c r="G202" s="225">
        <f t="shared" si="15"/>
        <v>31.2</v>
      </c>
      <c r="H202" s="220">
        <f t="shared" si="16"/>
        <v>4.056</v>
      </c>
      <c r="I202" s="220">
        <f t="shared" si="17"/>
        <v>35.256</v>
      </c>
      <c r="J202" s="243"/>
      <c r="K202" s="203"/>
    </row>
    <row r="203" s="194" customFormat="1" ht="15" customHeight="1" spans="1:11">
      <c r="A203" s="213">
        <f>SUBTOTAL(3,$B$7:B203)</f>
        <v>14</v>
      </c>
      <c r="B203" s="222" t="s">
        <v>3349</v>
      </c>
      <c r="C203" s="291" t="s">
        <v>3556</v>
      </c>
      <c r="D203" s="243" t="s">
        <v>3268</v>
      </c>
      <c r="E203" s="223">
        <f>Sheet1!V9</f>
        <v>16</v>
      </c>
      <c r="F203" s="223">
        <v>12</v>
      </c>
      <c r="G203" s="225">
        <f t="shared" si="15"/>
        <v>192</v>
      </c>
      <c r="H203" s="220">
        <f t="shared" si="16"/>
        <v>24.96</v>
      </c>
      <c r="I203" s="220">
        <f t="shared" si="17"/>
        <v>216.96</v>
      </c>
      <c r="J203" s="243"/>
      <c r="K203" s="203"/>
    </row>
    <row r="204" s="194" customFormat="1" ht="15" customHeight="1" spans="1:11">
      <c r="A204" s="213">
        <f>SUBTOTAL(3,$B$7:B204)</f>
        <v>15</v>
      </c>
      <c r="B204" s="222" t="s">
        <v>3559</v>
      </c>
      <c r="C204" s="291" t="s">
        <v>3556</v>
      </c>
      <c r="D204" s="243" t="s">
        <v>3324</v>
      </c>
      <c r="E204" s="223">
        <f>Sheet1!E15</f>
        <v>260</v>
      </c>
      <c r="F204" s="223">
        <v>0.57</v>
      </c>
      <c r="G204" s="225">
        <f t="shared" si="15"/>
        <v>148.2</v>
      </c>
      <c r="H204" s="220">
        <f t="shared" si="16"/>
        <v>19.266</v>
      </c>
      <c r="I204" s="220">
        <f t="shared" si="17"/>
        <v>167.466</v>
      </c>
      <c r="J204" s="243"/>
      <c r="K204" s="203"/>
    </row>
    <row r="205" s="194" customFormat="1" ht="15" customHeight="1" spans="1:11">
      <c r="A205" s="213">
        <f>SUBTOTAL(3,$B$7:B205)</f>
        <v>16</v>
      </c>
      <c r="B205" s="222" t="s">
        <v>3560</v>
      </c>
      <c r="C205" s="291" t="s">
        <v>3556</v>
      </c>
      <c r="D205" s="243" t="s">
        <v>305</v>
      </c>
      <c r="E205" s="223">
        <f>Sheet1!V10</f>
        <v>8</v>
      </c>
      <c r="F205" s="223">
        <v>74.98</v>
      </c>
      <c r="G205" s="225">
        <f t="shared" si="15"/>
        <v>599.84</v>
      </c>
      <c r="H205" s="220"/>
      <c r="I205" s="220"/>
      <c r="J205" s="243"/>
      <c r="K205" s="203"/>
    </row>
    <row r="206" s="194" customFormat="1" ht="15" customHeight="1" spans="1:11">
      <c r="A206" s="213">
        <f>SUBTOTAL(3,$B$7:B206)</f>
        <v>17</v>
      </c>
      <c r="B206" s="222" t="s">
        <v>3561</v>
      </c>
      <c r="C206" s="291" t="s">
        <v>3556</v>
      </c>
      <c r="D206" s="243" t="s">
        <v>305</v>
      </c>
      <c r="E206" s="223">
        <f>Sheet1!V11</f>
        <v>8</v>
      </c>
      <c r="F206" s="223">
        <v>21.39</v>
      </c>
      <c r="G206" s="225">
        <f t="shared" si="15"/>
        <v>171.12</v>
      </c>
      <c r="H206" s="220"/>
      <c r="I206" s="220"/>
      <c r="J206" s="243"/>
      <c r="K206" s="203"/>
    </row>
    <row r="207" s="194" customFormat="1" ht="15" customHeight="1" spans="1:11">
      <c r="A207" s="213">
        <f>SUBTOTAL(3,$B$7:B207)</f>
        <v>18</v>
      </c>
      <c r="B207" s="222" t="s">
        <v>3562</v>
      </c>
      <c r="C207" s="291" t="s">
        <v>3556</v>
      </c>
      <c r="D207" s="243" t="s">
        <v>305</v>
      </c>
      <c r="E207" s="223">
        <f>Sheet1!E20</f>
        <v>55.8</v>
      </c>
      <c r="F207" s="223">
        <v>0.94</v>
      </c>
      <c r="G207" s="225">
        <f t="shared" si="15"/>
        <v>52.452</v>
      </c>
      <c r="H207" s="220"/>
      <c r="I207" s="220"/>
      <c r="J207" s="243"/>
      <c r="K207" s="203"/>
    </row>
    <row r="208" s="194" customFormat="1" ht="15" customHeight="1" spans="1:11">
      <c r="A208" s="213">
        <f>SUBTOTAL(3,$B$7:B208)</f>
        <v>19</v>
      </c>
      <c r="B208" s="222" t="s">
        <v>3563</v>
      </c>
      <c r="C208" s="291" t="s">
        <v>3556</v>
      </c>
      <c r="D208" s="243" t="s">
        <v>3324</v>
      </c>
      <c r="E208" s="223">
        <f>Sheet1!V12</f>
        <v>16</v>
      </c>
      <c r="F208" s="223">
        <v>0.95</v>
      </c>
      <c r="G208" s="225">
        <f t="shared" si="15"/>
        <v>15.2</v>
      </c>
      <c r="H208" s="220"/>
      <c r="I208" s="220"/>
      <c r="J208" s="243"/>
      <c r="K208" s="203"/>
    </row>
    <row r="209" s="200" customFormat="1" ht="15" hidden="1" customHeight="1" spans="1:11">
      <c r="A209" s="215">
        <f>SUBTOTAL(3,$B$7:B209)</f>
        <v>19</v>
      </c>
      <c r="B209" s="292" t="s">
        <v>3564</v>
      </c>
      <c r="C209" s="293" t="s">
        <v>3556</v>
      </c>
      <c r="D209" s="243" t="s">
        <v>623</v>
      </c>
      <c r="E209" s="223"/>
      <c r="F209" s="223">
        <v>234</v>
      </c>
      <c r="G209" s="225">
        <f t="shared" si="15"/>
        <v>0</v>
      </c>
      <c r="H209" s="231"/>
      <c r="I209" s="250"/>
      <c r="J209" s="240" t="s">
        <v>3565</v>
      </c>
      <c r="K209" s="306"/>
    </row>
    <row r="210" s="194" customFormat="1" ht="15" customHeight="1" spans="1:11">
      <c r="A210" s="176">
        <f>SUBTOTAL(3,$B$7:B210)</f>
        <v>20</v>
      </c>
      <c r="B210" s="222" t="s">
        <v>3566</v>
      </c>
      <c r="C210" s="291" t="s">
        <v>3556</v>
      </c>
      <c r="D210" s="243" t="s">
        <v>3064</v>
      </c>
      <c r="E210" s="223">
        <f>Sheet1!V8</f>
        <v>8</v>
      </c>
      <c r="F210" s="223">
        <v>13</v>
      </c>
      <c r="G210" s="225">
        <f t="shared" si="15"/>
        <v>104</v>
      </c>
      <c r="H210" s="220"/>
      <c r="I210" s="220"/>
      <c r="J210" s="243"/>
      <c r="K210" s="203"/>
    </row>
    <row r="211" s="200" customFormat="1" ht="18" hidden="1" customHeight="1" spans="1:11">
      <c r="A211" s="294">
        <f>SUBTOTAL(3,$B$7:B211)</f>
        <v>20</v>
      </c>
      <c r="B211" s="295" t="s">
        <v>3567</v>
      </c>
      <c r="C211" s="296"/>
      <c r="D211" s="243"/>
      <c r="E211" s="223"/>
      <c r="F211" s="223">
        <v>7.52</v>
      </c>
      <c r="G211" s="225">
        <f t="shared" si="15"/>
        <v>0</v>
      </c>
      <c r="H211" s="297"/>
      <c r="I211" s="307"/>
      <c r="J211" s="308" t="s">
        <v>3568</v>
      </c>
      <c r="K211" s="306" t="s">
        <v>3569</v>
      </c>
    </row>
    <row r="212" s="200" customFormat="1" ht="18" hidden="1" customHeight="1" spans="1:11">
      <c r="A212" s="298">
        <f>SUBTOTAL(3,$B$7:B212)</f>
        <v>20</v>
      </c>
      <c r="B212" s="295" t="s">
        <v>3570</v>
      </c>
      <c r="C212" s="296"/>
      <c r="D212" s="243"/>
      <c r="E212" s="223"/>
      <c r="F212" s="223">
        <v>23.9316</v>
      </c>
      <c r="G212" s="225">
        <f t="shared" si="15"/>
        <v>0</v>
      </c>
      <c r="H212" s="297"/>
      <c r="I212" s="307"/>
      <c r="J212" s="308" t="s">
        <v>3571</v>
      </c>
      <c r="K212" s="306" t="s">
        <v>3569</v>
      </c>
    </row>
    <row r="213" s="200" customFormat="1" ht="18" hidden="1" customHeight="1" spans="1:11">
      <c r="A213" s="294">
        <f>SUBTOTAL(3,$B$7:B213)</f>
        <v>20</v>
      </c>
      <c r="B213" s="295" t="s">
        <v>3572</v>
      </c>
      <c r="C213" s="296"/>
      <c r="D213" s="243"/>
      <c r="E213" s="223"/>
      <c r="F213" s="223">
        <v>52.9915</v>
      </c>
      <c r="G213" s="225">
        <f t="shared" si="15"/>
        <v>0</v>
      </c>
      <c r="H213" s="297"/>
      <c r="I213" s="307"/>
      <c r="J213" s="308" t="s">
        <v>3573</v>
      </c>
      <c r="K213" s="306" t="s">
        <v>3569</v>
      </c>
    </row>
    <row r="214" s="200" customFormat="1" ht="18" hidden="1" customHeight="1" spans="1:11">
      <c r="A214" s="298">
        <f>SUBTOTAL(3,$B$7:B214)</f>
        <v>20</v>
      </c>
      <c r="B214" s="295" t="s">
        <v>3574</v>
      </c>
      <c r="C214" s="296"/>
      <c r="D214" s="243"/>
      <c r="E214" s="223"/>
      <c r="F214" s="223">
        <v>123.95</v>
      </c>
      <c r="G214" s="225">
        <f t="shared" si="15"/>
        <v>0</v>
      </c>
      <c r="H214" s="297"/>
      <c r="I214" s="307"/>
      <c r="J214" s="308" t="s">
        <v>3265</v>
      </c>
      <c r="K214" s="306" t="s">
        <v>3569</v>
      </c>
    </row>
    <row r="215" s="5" customFormat="1" ht="18" hidden="1" customHeight="1" spans="1:11">
      <c r="A215" s="227">
        <f>SUBTOTAL(3,$B$7:B215)</f>
        <v>20</v>
      </c>
      <c r="B215" s="299" t="s">
        <v>3575</v>
      </c>
      <c r="C215" s="300"/>
      <c r="D215" s="240"/>
      <c r="E215" s="20"/>
      <c r="F215" s="20">
        <v>57.775791</v>
      </c>
      <c r="G215" s="219">
        <f t="shared" si="15"/>
        <v>0</v>
      </c>
      <c r="H215" s="279"/>
      <c r="I215" s="285"/>
      <c r="J215" s="309" t="s">
        <v>3499</v>
      </c>
      <c r="K215" s="310" t="s">
        <v>3569</v>
      </c>
    </row>
    <row r="216" s="194" customFormat="1" ht="18" hidden="1" customHeight="1" spans="1:11">
      <c r="A216" s="176">
        <f>SUBTOTAL(3,$B$7:B216)</f>
        <v>20</v>
      </c>
      <c r="B216" s="301" t="s">
        <v>3576</v>
      </c>
      <c r="C216" s="302"/>
      <c r="D216" s="243"/>
      <c r="E216" s="223"/>
      <c r="F216" s="223">
        <v>6.07</v>
      </c>
      <c r="G216" s="225">
        <f t="shared" si="15"/>
        <v>0</v>
      </c>
      <c r="H216" s="256"/>
      <c r="I216" s="264"/>
      <c r="J216" s="311" t="s">
        <v>3577</v>
      </c>
      <c r="K216" s="203" t="s">
        <v>3569</v>
      </c>
    </row>
    <row r="217" s="194" customFormat="1" ht="18" hidden="1" customHeight="1" spans="1:11">
      <c r="A217" s="213">
        <f>SUBTOTAL(3,$B$7:B217)</f>
        <v>20</v>
      </c>
      <c r="B217" s="301" t="s">
        <v>3578</v>
      </c>
      <c r="C217" s="302"/>
      <c r="D217" s="243" t="s">
        <v>921</v>
      </c>
      <c r="E217" s="223"/>
      <c r="F217" s="223">
        <v>1362.39</v>
      </c>
      <c r="G217" s="225">
        <f t="shared" si="15"/>
        <v>0</v>
      </c>
      <c r="H217" s="256"/>
      <c r="I217" s="264"/>
      <c r="J217" s="311" t="s">
        <v>3579</v>
      </c>
      <c r="K217" s="203" t="s">
        <v>3569</v>
      </c>
    </row>
    <row r="218" s="200" customFormat="1" ht="18" hidden="1" customHeight="1" spans="1:11">
      <c r="A218" s="298">
        <f>SUBTOTAL(3,$B$7:B218)</f>
        <v>20</v>
      </c>
      <c r="B218" s="295" t="s">
        <v>3580</v>
      </c>
      <c r="C218" s="296"/>
      <c r="D218" s="243" t="s">
        <v>484</v>
      </c>
      <c r="E218" s="223"/>
      <c r="F218" s="223">
        <v>11.62</v>
      </c>
      <c r="G218" s="225">
        <f t="shared" si="15"/>
        <v>0</v>
      </c>
      <c r="H218" s="297"/>
      <c r="I218" s="307"/>
      <c r="J218" s="308" t="s">
        <v>3581</v>
      </c>
      <c r="K218" s="306" t="s">
        <v>3569</v>
      </c>
    </row>
    <row r="219" s="200" customFormat="1" hidden="1" spans="1:11">
      <c r="A219" s="294">
        <f>SUBTOTAL(3,$B$7:B219)</f>
        <v>20</v>
      </c>
      <c r="B219" s="303" t="s">
        <v>3582</v>
      </c>
      <c r="C219" s="303"/>
      <c r="D219" s="243"/>
      <c r="E219" s="223"/>
      <c r="F219" s="223">
        <v>1848.56</v>
      </c>
      <c r="G219" s="225">
        <f t="shared" si="15"/>
        <v>0</v>
      </c>
      <c r="H219" s="304"/>
      <c r="I219" s="304"/>
      <c r="J219" s="303" t="s">
        <v>3583</v>
      </c>
      <c r="K219" s="306" t="s">
        <v>3569</v>
      </c>
    </row>
    <row r="220" s="200" customFormat="1" hidden="1" spans="1:11">
      <c r="A220" s="298">
        <f>SUBTOTAL(3,$B$7:B220)</f>
        <v>20</v>
      </c>
      <c r="B220" s="303" t="s">
        <v>3584</v>
      </c>
      <c r="C220" s="303"/>
      <c r="D220" s="243"/>
      <c r="E220" s="223"/>
      <c r="F220" s="223">
        <v>1848.56</v>
      </c>
      <c r="G220" s="225">
        <f t="shared" si="15"/>
        <v>0</v>
      </c>
      <c r="H220" s="304"/>
      <c r="I220" s="304"/>
      <c r="J220" s="303" t="s">
        <v>3585</v>
      </c>
      <c r="K220" s="306" t="s">
        <v>3569</v>
      </c>
    </row>
    <row r="221" s="200" customFormat="1" hidden="1" spans="1:11">
      <c r="A221" s="294">
        <f>SUBTOTAL(3,$B$7:B221)</f>
        <v>20</v>
      </c>
      <c r="B221" s="303" t="s">
        <v>3586</v>
      </c>
      <c r="C221" s="303"/>
      <c r="D221" s="243"/>
      <c r="E221" s="223"/>
      <c r="F221" s="223">
        <v>2020.05</v>
      </c>
      <c r="G221" s="225">
        <f t="shared" si="15"/>
        <v>0</v>
      </c>
      <c r="H221" s="304"/>
      <c r="I221" s="304"/>
      <c r="J221" s="303" t="s">
        <v>3587</v>
      </c>
      <c r="K221" s="306" t="s">
        <v>3569</v>
      </c>
    </row>
    <row r="222" s="200" customFormat="1" hidden="1" spans="1:11">
      <c r="A222" s="298">
        <f>SUBTOTAL(3,$B$7:B222)</f>
        <v>20</v>
      </c>
      <c r="B222" s="303" t="s">
        <v>3588</v>
      </c>
      <c r="C222" s="303"/>
      <c r="D222" s="243"/>
      <c r="E222" s="223"/>
      <c r="F222" s="223">
        <v>3339.115</v>
      </c>
      <c r="G222" s="225">
        <f t="shared" si="15"/>
        <v>0</v>
      </c>
      <c r="H222" s="304"/>
      <c r="I222" s="304"/>
      <c r="J222" s="303" t="s">
        <v>3589</v>
      </c>
      <c r="K222" s="306" t="s">
        <v>3569</v>
      </c>
    </row>
    <row r="223" s="200" customFormat="1" hidden="1" spans="1:11">
      <c r="A223" s="294">
        <f>SUBTOTAL(3,$B$7:B223)</f>
        <v>20</v>
      </c>
      <c r="B223" s="303" t="s">
        <v>3590</v>
      </c>
      <c r="C223" s="303"/>
      <c r="D223" s="243"/>
      <c r="E223" s="223"/>
      <c r="F223" s="223">
        <v>3456.941</v>
      </c>
      <c r="G223" s="225">
        <f t="shared" si="15"/>
        <v>0</v>
      </c>
      <c r="H223" s="304"/>
      <c r="I223" s="304"/>
      <c r="J223" s="303" t="s">
        <v>3591</v>
      </c>
      <c r="K223" s="306" t="s">
        <v>3569</v>
      </c>
    </row>
    <row r="224" s="200" customFormat="1" hidden="1" spans="1:11">
      <c r="A224" s="298">
        <f>SUBTOTAL(3,$B$7:B224)</f>
        <v>20</v>
      </c>
      <c r="B224" s="303" t="s">
        <v>3592</v>
      </c>
      <c r="C224" s="303" t="s">
        <v>3593</v>
      </c>
      <c r="D224" s="243" t="s">
        <v>1843</v>
      </c>
      <c r="E224" s="223"/>
      <c r="F224" s="223">
        <v>1960.84</v>
      </c>
      <c r="G224" s="225">
        <f t="shared" si="15"/>
        <v>0</v>
      </c>
      <c r="H224" s="304"/>
      <c r="I224" s="304"/>
      <c r="J224" s="303"/>
      <c r="K224" s="306" t="s">
        <v>3569</v>
      </c>
    </row>
    <row r="225" s="200" customFormat="1" hidden="1" spans="1:11">
      <c r="A225" s="294">
        <f>SUBTOTAL(3,$B$7:B225)</f>
        <v>20</v>
      </c>
      <c r="B225" s="303" t="s">
        <v>3594</v>
      </c>
      <c r="C225" s="303"/>
      <c r="D225" s="243"/>
      <c r="E225" s="223"/>
      <c r="F225" s="223">
        <v>2.84</v>
      </c>
      <c r="G225" s="225">
        <f t="shared" si="15"/>
        <v>0</v>
      </c>
      <c r="H225" s="304"/>
      <c r="I225" s="304"/>
      <c r="J225" s="303" t="s">
        <v>3595</v>
      </c>
      <c r="K225" s="306" t="s">
        <v>3569</v>
      </c>
    </row>
    <row r="226" s="200" customFormat="1" hidden="1" spans="1:11">
      <c r="A226" s="298">
        <f>SUBTOTAL(3,$B$7:B226)</f>
        <v>20</v>
      </c>
      <c r="B226" s="303" t="s">
        <v>3596</v>
      </c>
      <c r="C226" s="303"/>
      <c r="D226" s="243"/>
      <c r="E226" s="223"/>
      <c r="F226" s="223">
        <v>1.21</v>
      </c>
      <c r="G226" s="225">
        <f t="shared" si="15"/>
        <v>0</v>
      </c>
      <c r="H226" s="304"/>
      <c r="I226" s="304"/>
      <c r="J226" s="303" t="s">
        <v>3517</v>
      </c>
      <c r="K226" s="306" t="s">
        <v>3569</v>
      </c>
    </row>
    <row r="227" s="200" customFormat="1" hidden="1" spans="1:11">
      <c r="A227" s="294">
        <f>SUBTOTAL(3,$B$7:B227)</f>
        <v>20</v>
      </c>
      <c r="B227" s="303" t="s">
        <v>3597</v>
      </c>
      <c r="C227" s="303"/>
      <c r="D227" s="243"/>
      <c r="E227" s="223"/>
      <c r="F227" s="223">
        <v>0.42</v>
      </c>
      <c r="G227" s="225">
        <f t="shared" si="15"/>
        <v>0</v>
      </c>
      <c r="H227" s="304"/>
      <c r="I227" s="304"/>
      <c r="J227" s="303" t="s">
        <v>3598</v>
      </c>
      <c r="K227" s="306" t="s">
        <v>3569</v>
      </c>
    </row>
    <row r="228" s="200" customFormat="1" hidden="1" spans="1:11">
      <c r="A228" s="298">
        <f>SUBTOTAL(3,$B$7:B228)</f>
        <v>20</v>
      </c>
      <c r="B228" s="303" t="s">
        <v>3599</v>
      </c>
      <c r="C228" s="303"/>
      <c r="D228" s="243"/>
      <c r="E228" s="223"/>
      <c r="F228" s="223">
        <v>0.33</v>
      </c>
      <c r="G228" s="225">
        <f t="shared" si="15"/>
        <v>0</v>
      </c>
      <c r="H228" s="304"/>
      <c r="I228" s="304"/>
      <c r="J228" s="303" t="s">
        <v>3600</v>
      </c>
      <c r="K228" s="306" t="s">
        <v>3569</v>
      </c>
    </row>
    <row r="229" s="194" customFormat="1" hidden="1" spans="1:11">
      <c r="A229" s="213">
        <f>SUBTOTAL(3,$B$7:B229)</f>
        <v>20</v>
      </c>
      <c r="B229" s="182" t="s">
        <v>3601</v>
      </c>
      <c r="C229" s="182"/>
      <c r="D229" s="243" t="s">
        <v>3548</v>
      </c>
      <c r="E229" s="223"/>
      <c r="F229" s="223">
        <v>564.1336666667</v>
      </c>
      <c r="G229" s="225">
        <f t="shared" si="15"/>
        <v>0</v>
      </c>
      <c r="H229" s="305"/>
      <c r="I229" s="305"/>
      <c r="J229" s="182" t="s">
        <v>3602</v>
      </c>
      <c r="K229" s="203" t="s">
        <v>3569</v>
      </c>
    </row>
    <row r="230" s="200" customFormat="1" hidden="1" spans="1:11">
      <c r="A230" s="298">
        <f>SUBTOTAL(3,$B$7:B230)</f>
        <v>20</v>
      </c>
      <c r="B230" s="303" t="s">
        <v>3603</v>
      </c>
      <c r="C230" s="303"/>
      <c r="D230" s="243"/>
      <c r="E230" s="223"/>
      <c r="F230" s="223">
        <v>42.74</v>
      </c>
      <c r="G230" s="225">
        <f t="shared" si="15"/>
        <v>0</v>
      </c>
      <c r="H230" s="304"/>
      <c r="I230" s="304"/>
      <c r="J230" s="303" t="s">
        <v>3604</v>
      </c>
      <c r="K230" s="306" t="s">
        <v>3569</v>
      </c>
    </row>
    <row r="231" s="200" customFormat="1" hidden="1" spans="1:11">
      <c r="A231" s="294">
        <f>SUBTOTAL(3,$B$7:B231)</f>
        <v>20</v>
      </c>
      <c r="B231" s="303" t="s">
        <v>3605</v>
      </c>
      <c r="C231" s="303"/>
      <c r="D231" s="243"/>
      <c r="E231" s="223"/>
      <c r="F231" s="223">
        <v>128.21</v>
      </c>
      <c r="G231" s="225">
        <f t="shared" si="15"/>
        <v>0</v>
      </c>
      <c r="H231" s="304"/>
      <c r="I231" s="304"/>
      <c r="J231" s="303" t="s">
        <v>3606</v>
      </c>
      <c r="K231" s="306" t="s">
        <v>3569</v>
      </c>
    </row>
    <row r="232" s="200" customFormat="1" hidden="1" spans="1:11">
      <c r="A232" s="298">
        <f>SUBTOTAL(3,$B$7:B232)</f>
        <v>20</v>
      </c>
      <c r="B232" s="303" t="s">
        <v>3607</v>
      </c>
      <c r="C232" s="303"/>
      <c r="D232" s="243"/>
      <c r="E232" s="223"/>
      <c r="F232" s="223">
        <v>11.97</v>
      </c>
      <c r="G232" s="225">
        <f t="shared" si="15"/>
        <v>0</v>
      </c>
      <c r="H232" s="304"/>
      <c r="I232" s="304"/>
      <c r="J232" s="303" t="s">
        <v>3608</v>
      </c>
      <c r="K232" s="306" t="s">
        <v>3569</v>
      </c>
    </row>
    <row r="233" s="200" customFormat="1" hidden="1" spans="1:11">
      <c r="A233" s="294">
        <f>SUBTOTAL(3,$B$7:B233)</f>
        <v>20</v>
      </c>
      <c r="B233" s="303" t="s">
        <v>3609</v>
      </c>
      <c r="C233" s="303"/>
      <c r="D233" s="243"/>
      <c r="E233" s="223"/>
      <c r="F233" s="223">
        <v>0.34</v>
      </c>
      <c r="G233" s="225">
        <f t="shared" si="15"/>
        <v>0</v>
      </c>
      <c r="H233" s="304"/>
      <c r="I233" s="304"/>
      <c r="J233" s="303" t="s">
        <v>3610</v>
      </c>
      <c r="K233" s="306" t="s">
        <v>3569</v>
      </c>
    </row>
    <row r="234" s="200" customFormat="1" hidden="1" spans="1:11">
      <c r="A234" s="298">
        <f>SUBTOTAL(3,$B$7:B234)</f>
        <v>20</v>
      </c>
      <c r="B234" s="303" t="s">
        <v>3611</v>
      </c>
      <c r="C234" s="303"/>
      <c r="D234" s="243"/>
      <c r="E234" s="223"/>
      <c r="F234" s="223">
        <v>42.74</v>
      </c>
      <c r="G234" s="225">
        <f t="shared" si="15"/>
        <v>0</v>
      </c>
      <c r="H234" s="304"/>
      <c r="I234" s="304"/>
      <c r="J234" s="303" t="s">
        <v>3612</v>
      </c>
      <c r="K234" s="306" t="s">
        <v>3569</v>
      </c>
    </row>
    <row r="235" s="200" customFormat="1" hidden="1" spans="1:11">
      <c r="A235" s="294">
        <f>SUBTOTAL(3,$B$7:B235)</f>
        <v>20</v>
      </c>
      <c r="B235" s="303" t="s">
        <v>3613</v>
      </c>
      <c r="C235" s="303"/>
      <c r="D235" s="243"/>
      <c r="E235" s="223"/>
      <c r="F235" s="223">
        <v>0.51</v>
      </c>
      <c r="G235" s="225">
        <f t="shared" si="15"/>
        <v>0</v>
      </c>
      <c r="H235" s="304"/>
      <c r="I235" s="304"/>
      <c r="J235" s="303" t="s">
        <v>3614</v>
      </c>
      <c r="K235" s="306" t="s">
        <v>3569</v>
      </c>
    </row>
    <row r="236" s="194" customFormat="1" hidden="1" spans="1:11">
      <c r="A236" s="176">
        <f>SUBTOTAL(3,$B$7:B236)</f>
        <v>20</v>
      </c>
      <c r="B236" s="182" t="s">
        <v>3615</v>
      </c>
      <c r="C236" s="182"/>
      <c r="D236" s="243" t="s">
        <v>3324</v>
      </c>
      <c r="E236" s="223"/>
      <c r="F236" s="223">
        <v>0.436893</v>
      </c>
      <c r="G236" s="225">
        <f t="shared" si="15"/>
        <v>0</v>
      </c>
      <c r="H236" s="305"/>
      <c r="I236" s="305"/>
      <c r="J236" s="182" t="s">
        <v>3616</v>
      </c>
      <c r="K236" s="203" t="s">
        <v>3569</v>
      </c>
    </row>
    <row r="237" s="200" customFormat="1" hidden="1" spans="1:11">
      <c r="A237" s="294">
        <f>SUBTOTAL(3,$B$7:B237)</f>
        <v>20</v>
      </c>
      <c r="B237" s="303" t="s">
        <v>3617</v>
      </c>
      <c r="C237" s="303"/>
      <c r="D237" s="243"/>
      <c r="E237" s="223"/>
      <c r="F237" s="223">
        <v>17.09</v>
      </c>
      <c r="G237" s="225">
        <f t="shared" si="15"/>
        <v>0</v>
      </c>
      <c r="H237" s="304"/>
      <c r="I237" s="304"/>
      <c r="J237" s="303" t="s">
        <v>3618</v>
      </c>
      <c r="K237" s="306" t="s">
        <v>3569</v>
      </c>
    </row>
    <row r="238" s="200" customFormat="1" hidden="1" spans="1:11">
      <c r="A238" s="298">
        <f>SUBTOTAL(3,$B$7:B238)</f>
        <v>20</v>
      </c>
      <c r="B238" s="303" t="s">
        <v>3619</v>
      </c>
      <c r="C238" s="303"/>
      <c r="D238" s="243"/>
      <c r="E238" s="223"/>
      <c r="F238" s="223">
        <v>9.4</v>
      </c>
      <c r="G238" s="225">
        <f t="shared" si="15"/>
        <v>0</v>
      </c>
      <c r="H238" s="304"/>
      <c r="I238" s="304"/>
      <c r="J238" s="303" t="s">
        <v>3620</v>
      </c>
      <c r="K238" s="306" t="s">
        <v>3569</v>
      </c>
    </row>
    <row r="239" s="200" customFormat="1" hidden="1" spans="1:11">
      <c r="A239" s="294">
        <f>SUBTOTAL(3,$B$7:B239)</f>
        <v>20</v>
      </c>
      <c r="B239" s="303" t="s">
        <v>3621</v>
      </c>
      <c r="C239" s="303"/>
      <c r="D239" s="243"/>
      <c r="E239" s="223"/>
      <c r="F239" s="223">
        <v>2.39</v>
      </c>
      <c r="G239" s="225">
        <f t="shared" si="15"/>
        <v>0</v>
      </c>
      <c r="H239" s="304"/>
      <c r="I239" s="304"/>
      <c r="J239" s="303" t="s">
        <v>3622</v>
      </c>
      <c r="K239" s="306" t="s">
        <v>3569</v>
      </c>
    </row>
    <row r="240" s="194" customFormat="1" hidden="1" spans="1:11">
      <c r="A240" s="176">
        <f>SUBTOTAL(3,$B$7:B240)</f>
        <v>20</v>
      </c>
      <c r="B240" s="182" t="s">
        <v>3623</v>
      </c>
      <c r="C240" s="182"/>
      <c r="D240" s="243" t="s">
        <v>3064</v>
      </c>
      <c r="E240" s="223"/>
      <c r="F240" s="223">
        <v>2.41</v>
      </c>
      <c r="G240" s="225">
        <f t="shared" ref="G240:G303" si="18">E240*F240</f>
        <v>0</v>
      </c>
      <c r="H240" s="305"/>
      <c r="I240" s="305"/>
      <c r="J240" s="182" t="s">
        <v>3401</v>
      </c>
      <c r="K240" s="203" t="s">
        <v>3569</v>
      </c>
    </row>
    <row r="241" s="200" customFormat="1" hidden="1" spans="1:11">
      <c r="A241" s="294">
        <f>SUBTOTAL(3,$B$7:B241)</f>
        <v>20</v>
      </c>
      <c r="B241" s="303" t="s">
        <v>3624</v>
      </c>
      <c r="C241" s="303"/>
      <c r="D241" s="243"/>
      <c r="E241" s="223"/>
      <c r="F241" s="223">
        <v>0.8</v>
      </c>
      <c r="G241" s="225">
        <f t="shared" si="18"/>
        <v>0</v>
      </c>
      <c r="H241" s="304"/>
      <c r="I241" s="304"/>
      <c r="J241" s="303" t="s">
        <v>3625</v>
      </c>
      <c r="K241" s="306" t="s">
        <v>3569</v>
      </c>
    </row>
    <row r="242" s="200" customFormat="1" hidden="1" spans="1:11">
      <c r="A242" s="298">
        <f>SUBTOTAL(3,$B$7:B242)</f>
        <v>20</v>
      </c>
      <c r="B242" s="303" t="s">
        <v>3626</v>
      </c>
      <c r="C242" s="303"/>
      <c r="D242" s="243"/>
      <c r="E242" s="223"/>
      <c r="F242" s="223">
        <v>1.85</v>
      </c>
      <c r="G242" s="225">
        <f t="shared" si="18"/>
        <v>0</v>
      </c>
      <c r="H242" s="304"/>
      <c r="I242" s="304"/>
      <c r="J242" s="303" t="s">
        <v>3627</v>
      </c>
      <c r="K242" s="306" t="s">
        <v>3569</v>
      </c>
    </row>
    <row r="243" s="200" customFormat="1" hidden="1" spans="1:11">
      <c r="A243" s="294">
        <f>SUBTOTAL(3,$B$7:B243)</f>
        <v>20</v>
      </c>
      <c r="B243" s="303" t="s">
        <v>3628</v>
      </c>
      <c r="C243" s="303"/>
      <c r="D243" s="243"/>
      <c r="E243" s="223"/>
      <c r="F243" s="223">
        <v>2</v>
      </c>
      <c r="G243" s="225">
        <f t="shared" si="18"/>
        <v>0</v>
      </c>
      <c r="H243" s="304"/>
      <c r="I243" s="304"/>
      <c r="J243" s="303" t="s">
        <v>3629</v>
      </c>
      <c r="K243" s="306" t="s">
        <v>3569</v>
      </c>
    </row>
    <row r="244" s="200" customFormat="1" hidden="1" spans="1:11">
      <c r="A244" s="298">
        <f>SUBTOTAL(3,$B$7:B244)</f>
        <v>20</v>
      </c>
      <c r="B244" s="303" t="s">
        <v>3630</v>
      </c>
      <c r="C244" s="303"/>
      <c r="D244" s="243" t="s">
        <v>3064</v>
      </c>
      <c r="E244" s="223"/>
      <c r="F244" s="223">
        <v>1.55</v>
      </c>
      <c r="G244" s="225">
        <f t="shared" si="18"/>
        <v>0</v>
      </c>
      <c r="H244" s="304"/>
      <c r="I244" s="304"/>
      <c r="J244" s="303" t="s">
        <v>3631</v>
      </c>
      <c r="K244" s="306" t="s">
        <v>3569</v>
      </c>
    </row>
    <row r="245" s="194" customFormat="1" hidden="1" spans="1:11">
      <c r="A245" s="213">
        <f>SUBTOTAL(3,$B$7:B245)</f>
        <v>20</v>
      </c>
      <c r="B245" s="182" t="s">
        <v>3632</v>
      </c>
      <c r="C245" s="182"/>
      <c r="D245" s="243" t="s">
        <v>3064</v>
      </c>
      <c r="E245" s="223"/>
      <c r="F245" s="223">
        <v>5.57265</v>
      </c>
      <c r="G245" s="225">
        <f t="shared" si="18"/>
        <v>0</v>
      </c>
      <c r="H245" s="305"/>
      <c r="I245" s="305"/>
      <c r="J245" s="182" t="s">
        <v>3633</v>
      </c>
      <c r="K245" s="203" t="s">
        <v>3569</v>
      </c>
    </row>
    <row r="246" s="200" customFormat="1" hidden="1" spans="1:11">
      <c r="A246" s="298">
        <f>SUBTOTAL(3,$B$7:B246)</f>
        <v>20</v>
      </c>
      <c r="B246" s="303" t="s">
        <v>3634</v>
      </c>
      <c r="C246" s="303"/>
      <c r="D246" s="243"/>
      <c r="E246" s="223"/>
      <c r="F246" s="223">
        <v>0.35</v>
      </c>
      <c r="G246" s="225">
        <f t="shared" si="18"/>
        <v>0</v>
      </c>
      <c r="H246" s="304"/>
      <c r="I246" s="304"/>
      <c r="J246" s="303" t="s">
        <v>3635</v>
      </c>
      <c r="K246" s="306" t="s">
        <v>3569</v>
      </c>
    </row>
    <row r="247" s="200" customFormat="1" hidden="1" spans="1:11">
      <c r="A247" s="294">
        <f>SUBTOTAL(3,$B$7:B247)</f>
        <v>20</v>
      </c>
      <c r="B247" s="303" t="s">
        <v>3636</v>
      </c>
      <c r="C247" s="303"/>
      <c r="D247" s="243"/>
      <c r="E247" s="223"/>
      <c r="F247" s="223">
        <v>0.35</v>
      </c>
      <c r="G247" s="225">
        <f t="shared" si="18"/>
        <v>0</v>
      </c>
      <c r="H247" s="304"/>
      <c r="I247" s="304"/>
      <c r="J247" s="303" t="s">
        <v>3637</v>
      </c>
      <c r="K247" s="306" t="s">
        <v>3569</v>
      </c>
    </row>
    <row r="248" s="200" customFormat="1" hidden="1" spans="1:11">
      <c r="A248" s="298">
        <f>SUBTOTAL(3,$B$7:B248)</f>
        <v>20</v>
      </c>
      <c r="B248" s="303" t="s">
        <v>3638</v>
      </c>
      <c r="C248" s="303"/>
      <c r="D248" s="243"/>
      <c r="E248" s="223"/>
      <c r="F248" s="223">
        <v>2.83</v>
      </c>
      <c r="G248" s="225">
        <f t="shared" si="18"/>
        <v>0</v>
      </c>
      <c r="H248" s="304"/>
      <c r="I248" s="304"/>
      <c r="J248" s="303" t="s">
        <v>3639</v>
      </c>
      <c r="K248" s="306" t="s">
        <v>3569</v>
      </c>
    </row>
    <row r="249" s="200" customFormat="1" hidden="1" spans="1:11">
      <c r="A249" s="294">
        <f>SUBTOTAL(3,$B$7:B249)</f>
        <v>20</v>
      </c>
      <c r="B249" s="303" t="s">
        <v>3640</v>
      </c>
      <c r="C249" s="303"/>
      <c r="D249" s="243"/>
      <c r="E249" s="223"/>
      <c r="F249" s="223">
        <v>2.17</v>
      </c>
      <c r="G249" s="225">
        <f t="shared" si="18"/>
        <v>0</v>
      </c>
      <c r="H249" s="304"/>
      <c r="I249" s="304"/>
      <c r="J249" s="303" t="s">
        <v>3641</v>
      </c>
      <c r="K249" s="306" t="s">
        <v>3569</v>
      </c>
    </row>
    <row r="250" s="200" customFormat="1" hidden="1" spans="1:11">
      <c r="A250" s="298">
        <f>SUBTOTAL(3,$B$7:B250)</f>
        <v>20</v>
      </c>
      <c r="B250" s="303" t="s">
        <v>3642</v>
      </c>
      <c r="C250" s="303"/>
      <c r="D250" s="243"/>
      <c r="E250" s="223"/>
      <c r="F250" s="223">
        <v>5.9</v>
      </c>
      <c r="G250" s="225">
        <f t="shared" si="18"/>
        <v>0</v>
      </c>
      <c r="H250" s="304"/>
      <c r="I250" s="304"/>
      <c r="J250" s="303" t="s">
        <v>3643</v>
      </c>
      <c r="K250" s="306" t="s">
        <v>3569</v>
      </c>
    </row>
    <row r="251" s="200" customFormat="1" hidden="1" spans="1:11">
      <c r="A251" s="294">
        <f>SUBTOTAL(3,$B$7:B251)</f>
        <v>20</v>
      </c>
      <c r="B251" s="303" t="s">
        <v>3644</v>
      </c>
      <c r="C251" s="303"/>
      <c r="D251" s="243"/>
      <c r="E251" s="223"/>
      <c r="F251" s="223">
        <v>13.75</v>
      </c>
      <c r="G251" s="225">
        <f t="shared" si="18"/>
        <v>0</v>
      </c>
      <c r="H251" s="304"/>
      <c r="I251" s="304"/>
      <c r="J251" s="303" t="s">
        <v>3645</v>
      </c>
      <c r="K251" s="306" t="s">
        <v>3569</v>
      </c>
    </row>
    <row r="252" s="200" customFormat="1" hidden="1" spans="1:11">
      <c r="A252" s="298">
        <f>SUBTOTAL(3,$B$7:B252)</f>
        <v>20</v>
      </c>
      <c r="B252" s="303" t="s">
        <v>3646</v>
      </c>
      <c r="C252" s="303"/>
      <c r="D252" s="243"/>
      <c r="E252" s="223"/>
      <c r="F252" s="223">
        <v>1192.27</v>
      </c>
      <c r="G252" s="225">
        <f t="shared" si="18"/>
        <v>0</v>
      </c>
      <c r="H252" s="304"/>
      <c r="I252" s="304"/>
      <c r="J252" s="303" t="s">
        <v>3647</v>
      </c>
      <c r="K252" s="306" t="s">
        <v>3569</v>
      </c>
    </row>
    <row r="253" s="200" customFormat="1" hidden="1" spans="1:11">
      <c r="A253" s="294">
        <f>SUBTOTAL(3,$B$7:B253)</f>
        <v>20</v>
      </c>
      <c r="B253" s="303" t="s">
        <v>3648</v>
      </c>
      <c r="C253" s="303"/>
      <c r="D253" s="243"/>
      <c r="E253" s="223"/>
      <c r="F253" s="223">
        <v>0.43</v>
      </c>
      <c r="G253" s="225">
        <f t="shared" si="18"/>
        <v>0</v>
      </c>
      <c r="H253" s="304"/>
      <c r="I253" s="304"/>
      <c r="J253" s="303" t="s">
        <v>3649</v>
      </c>
      <c r="K253" s="306" t="s">
        <v>3569</v>
      </c>
    </row>
    <row r="254" s="200" customFormat="1" hidden="1" spans="1:11">
      <c r="A254" s="298">
        <f>SUBTOTAL(3,$B$7:B254)</f>
        <v>20</v>
      </c>
      <c r="B254" s="303" t="s">
        <v>3650</v>
      </c>
      <c r="C254" s="303"/>
      <c r="D254" s="243"/>
      <c r="E254" s="223"/>
      <c r="F254" s="223">
        <v>1.28</v>
      </c>
      <c r="G254" s="225">
        <f t="shared" si="18"/>
        <v>0</v>
      </c>
      <c r="H254" s="304"/>
      <c r="I254" s="304"/>
      <c r="J254" s="303" t="s">
        <v>3651</v>
      </c>
      <c r="K254" s="306" t="s">
        <v>3569</v>
      </c>
    </row>
    <row r="255" s="200" customFormat="1" hidden="1" spans="1:11">
      <c r="A255" s="294">
        <f>SUBTOTAL(3,$B$7:B255)</f>
        <v>20</v>
      </c>
      <c r="B255" s="303" t="s">
        <v>3652</v>
      </c>
      <c r="C255" s="303"/>
      <c r="D255" s="243"/>
      <c r="E255" s="223"/>
      <c r="F255" s="223">
        <v>12.5</v>
      </c>
      <c r="G255" s="225">
        <f t="shared" si="18"/>
        <v>0</v>
      </c>
      <c r="H255" s="304"/>
      <c r="I255" s="304"/>
      <c r="J255" s="303" t="s">
        <v>3653</v>
      </c>
      <c r="K255" s="306" t="s">
        <v>3569</v>
      </c>
    </row>
    <row r="256" s="200" customFormat="1" hidden="1" spans="1:11">
      <c r="A256" s="298">
        <f>SUBTOTAL(3,$B$7:B256)</f>
        <v>20</v>
      </c>
      <c r="B256" s="303" t="s">
        <v>3654</v>
      </c>
      <c r="C256" s="303"/>
      <c r="D256" s="243"/>
      <c r="E256" s="223"/>
      <c r="F256" s="223">
        <v>5</v>
      </c>
      <c r="G256" s="225">
        <f t="shared" si="18"/>
        <v>0</v>
      </c>
      <c r="H256" s="304"/>
      <c r="I256" s="304"/>
      <c r="J256" s="303" t="s">
        <v>3655</v>
      </c>
      <c r="K256" s="306" t="s">
        <v>3569</v>
      </c>
    </row>
    <row r="257" s="200" customFormat="1" hidden="1" spans="1:11">
      <c r="A257" s="294">
        <f>SUBTOTAL(3,$B$7:B257)</f>
        <v>20</v>
      </c>
      <c r="B257" s="303" t="s">
        <v>3656</v>
      </c>
      <c r="C257" s="303"/>
      <c r="D257" s="243"/>
      <c r="E257" s="223"/>
      <c r="F257" s="223">
        <v>7</v>
      </c>
      <c r="G257" s="225">
        <f t="shared" si="18"/>
        <v>0</v>
      </c>
      <c r="H257" s="304"/>
      <c r="I257" s="304"/>
      <c r="J257" s="303" t="s">
        <v>3657</v>
      </c>
      <c r="K257" s="306" t="s">
        <v>3569</v>
      </c>
    </row>
    <row r="258" s="200" customFormat="1" hidden="1" spans="1:11">
      <c r="A258" s="298">
        <f>SUBTOTAL(3,$B$7:B258)</f>
        <v>20</v>
      </c>
      <c r="B258" s="303" t="s">
        <v>3658</v>
      </c>
      <c r="C258" s="303"/>
      <c r="D258" s="243"/>
      <c r="E258" s="223"/>
      <c r="F258" s="223">
        <v>0.35</v>
      </c>
      <c r="G258" s="225">
        <f t="shared" si="18"/>
        <v>0</v>
      </c>
      <c r="H258" s="304"/>
      <c r="I258" s="304"/>
      <c r="J258" s="303" t="s">
        <v>3659</v>
      </c>
      <c r="K258" s="306" t="s">
        <v>3569</v>
      </c>
    </row>
    <row r="259" s="200" customFormat="1" hidden="1" spans="1:11">
      <c r="A259" s="294">
        <f>SUBTOTAL(3,$B$7:B259)</f>
        <v>20</v>
      </c>
      <c r="B259" s="303" t="s">
        <v>3660</v>
      </c>
      <c r="C259" s="303"/>
      <c r="D259" s="243"/>
      <c r="E259" s="223"/>
      <c r="F259" s="223">
        <v>1</v>
      </c>
      <c r="G259" s="225">
        <f t="shared" si="18"/>
        <v>0</v>
      </c>
      <c r="H259" s="304"/>
      <c r="I259" s="304"/>
      <c r="J259" s="303" t="s">
        <v>3661</v>
      </c>
      <c r="K259" s="306" t="s">
        <v>3569</v>
      </c>
    </row>
    <row r="260" s="200" customFormat="1" hidden="1" spans="1:11">
      <c r="A260" s="298">
        <f>SUBTOTAL(3,$B$7:B260)</f>
        <v>20</v>
      </c>
      <c r="B260" s="303" t="s">
        <v>3662</v>
      </c>
      <c r="C260" s="303"/>
      <c r="D260" s="243"/>
      <c r="E260" s="223"/>
      <c r="F260" s="223">
        <v>0.407767</v>
      </c>
      <c r="G260" s="225">
        <f t="shared" si="18"/>
        <v>0</v>
      </c>
      <c r="H260" s="304"/>
      <c r="I260" s="304"/>
      <c r="J260" s="303" t="s">
        <v>3663</v>
      </c>
      <c r="K260" s="306" t="s">
        <v>3569</v>
      </c>
    </row>
    <row r="261" s="200" customFormat="1" hidden="1" spans="1:11">
      <c r="A261" s="294">
        <f>SUBTOTAL(3,$B$7:B261)</f>
        <v>20</v>
      </c>
      <c r="B261" s="303" t="s">
        <v>3664</v>
      </c>
      <c r="C261" s="303"/>
      <c r="D261" s="243"/>
      <c r="E261" s="223"/>
      <c r="F261" s="223">
        <v>0.41</v>
      </c>
      <c r="G261" s="225">
        <f t="shared" si="18"/>
        <v>0</v>
      </c>
      <c r="H261" s="304"/>
      <c r="I261" s="304"/>
      <c r="J261" s="303" t="s">
        <v>3665</v>
      </c>
      <c r="K261" s="306" t="s">
        <v>3569</v>
      </c>
    </row>
    <row r="262" s="200" customFormat="1" hidden="1" spans="1:11">
      <c r="A262" s="298">
        <f>SUBTOTAL(3,$B$7:B262)</f>
        <v>20</v>
      </c>
      <c r="B262" s="303" t="s">
        <v>3666</v>
      </c>
      <c r="C262" s="303"/>
      <c r="D262" s="243"/>
      <c r="E262" s="223"/>
      <c r="F262" s="223">
        <v>362.37</v>
      </c>
      <c r="G262" s="225">
        <f t="shared" si="18"/>
        <v>0</v>
      </c>
      <c r="H262" s="304"/>
      <c r="I262" s="304"/>
      <c r="J262" s="303" t="s">
        <v>3236</v>
      </c>
      <c r="K262" s="306" t="s">
        <v>3569</v>
      </c>
    </row>
    <row r="263" s="200" customFormat="1" hidden="1" spans="1:11">
      <c r="A263" s="294">
        <f>SUBTOTAL(3,$B$7:B263)</f>
        <v>20</v>
      </c>
      <c r="B263" s="303" t="s">
        <v>3667</v>
      </c>
      <c r="C263" s="303"/>
      <c r="D263" s="243"/>
      <c r="E263" s="223"/>
      <c r="F263" s="223">
        <v>13.93</v>
      </c>
      <c r="G263" s="225">
        <f t="shared" si="18"/>
        <v>0</v>
      </c>
      <c r="H263" s="304"/>
      <c r="I263" s="304"/>
      <c r="J263" s="303" t="s">
        <v>3668</v>
      </c>
      <c r="K263" s="306" t="s">
        <v>3569</v>
      </c>
    </row>
    <row r="264" s="200" customFormat="1" hidden="1" spans="1:11">
      <c r="A264" s="298">
        <f>SUBTOTAL(3,$B$7:B264)</f>
        <v>20</v>
      </c>
      <c r="B264" s="303" t="s">
        <v>3669</v>
      </c>
      <c r="C264" s="303"/>
      <c r="D264" s="243"/>
      <c r="E264" s="223"/>
      <c r="F264" s="223">
        <v>54.37</v>
      </c>
      <c r="G264" s="225">
        <f t="shared" si="18"/>
        <v>0</v>
      </c>
      <c r="H264" s="304"/>
      <c r="I264" s="304"/>
      <c r="J264" s="303" t="s">
        <v>3425</v>
      </c>
      <c r="K264" s="306" t="s">
        <v>3569</v>
      </c>
    </row>
    <row r="265" s="200" customFormat="1" hidden="1" spans="1:11">
      <c r="A265" s="294">
        <f>SUBTOTAL(3,$B$7:B265)</f>
        <v>20</v>
      </c>
      <c r="B265" s="303" t="s">
        <v>3670</v>
      </c>
      <c r="C265" s="303"/>
      <c r="D265" s="243" t="s">
        <v>3064</v>
      </c>
      <c r="E265" s="223"/>
      <c r="F265" s="223">
        <v>156</v>
      </c>
      <c r="G265" s="225">
        <f t="shared" si="18"/>
        <v>0</v>
      </c>
      <c r="H265" s="304"/>
      <c r="I265" s="304"/>
      <c r="J265" s="303" t="s">
        <v>3671</v>
      </c>
      <c r="K265" s="306" t="s">
        <v>3569</v>
      </c>
    </row>
    <row r="266" s="200" customFormat="1" hidden="1" spans="1:11">
      <c r="A266" s="298">
        <f>SUBTOTAL(3,$B$7:B266)</f>
        <v>20</v>
      </c>
      <c r="B266" s="303" t="s">
        <v>3672</v>
      </c>
      <c r="C266" s="303"/>
      <c r="D266" s="243" t="s">
        <v>3064</v>
      </c>
      <c r="E266" s="223"/>
      <c r="F266" s="223">
        <v>156</v>
      </c>
      <c r="G266" s="225">
        <f t="shared" si="18"/>
        <v>0</v>
      </c>
      <c r="H266" s="304"/>
      <c r="I266" s="304"/>
      <c r="J266" s="303" t="s">
        <v>3673</v>
      </c>
      <c r="K266" s="306" t="s">
        <v>3569</v>
      </c>
    </row>
    <row r="267" s="200" customFormat="1" hidden="1" spans="1:11">
      <c r="A267" s="294">
        <f>SUBTOTAL(3,$B$7:B267)</f>
        <v>20</v>
      </c>
      <c r="B267" s="303" t="s">
        <v>3674</v>
      </c>
      <c r="C267" s="303"/>
      <c r="D267" s="243"/>
      <c r="E267" s="223"/>
      <c r="F267" s="223">
        <v>16.58</v>
      </c>
      <c r="G267" s="225">
        <f t="shared" si="18"/>
        <v>0</v>
      </c>
      <c r="H267" s="304"/>
      <c r="I267" s="304"/>
      <c r="J267" s="303" t="s">
        <v>3418</v>
      </c>
      <c r="K267" s="306" t="s">
        <v>3569</v>
      </c>
    </row>
    <row r="268" s="200" customFormat="1" hidden="1" spans="1:11">
      <c r="A268" s="298">
        <f>SUBTOTAL(3,$B$7:B268)</f>
        <v>20</v>
      </c>
      <c r="B268" s="303" t="s">
        <v>3675</v>
      </c>
      <c r="C268" s="303"/>
      <c r="D268" s="243"/>
      <c r="E268" s="223"/>
      <c r="F268" s="223">
        <v>23.300971</v>
      </c>
      <c r="G268" s="225">
        <f t="shared" si="18"/>
        <v>0</v>
      </c>
      <c r="H268" s="304"/>
      <c r="I268" s="304"/>
      <c r="J268" s="303" t="s">
        <v>3420</v>
      </c>
      <c r="K268" s="306" t="s">
        <v>3569</v>
      </c>
    </row>
    <row r="269" s="200" customFormat="1" hidden="1" spans="1:11">
      <c r="A269" s="294">
        <f>SUBTOTAL(3,$B$7:B269)</f>
        <v>20</v>
      </c>
      <c r="B269" s="303" t="s">
        <v>3676</v>
      </c>
      <c r="C269" s="303"/>
      <c r="D269" s="243"/>
      <c r="E269" s="223"/>
      <c r="F269" s="223">
        <v>66.02</v>
      </c>
      <c r="G269" s="225">
        <f t="shared" si="18"/>
        <v>0</v>
      </c>
      <c r="H269" s="304"/>
      <c r="I269" s="304"/>
      <c r="J269" s="303" t="s">
        <v>3424</v>
      </c>
      <c r="K269" s="306" t="s">
        <v>3569</v>
      </c>
    </row>
    <row r="270" s="200" customFormat="1" hidden="1" spans="1:11">
      <c r="A270" s="298">
        <f>SUBTOTAL(3,$B$7:B270)</f>
        <v>20</v>
      </c>
      <c r="B270" s="303" t="s">
        <v>3677</v>
      </c>
      <c r="C270" s="303"/>
      <c r="D270" s="243"/>
      <c r="E270" s="223"/>
      <c r="F270" s="223">
        <v>5.63</v>
      </c>
      <c r="G270" s="225">
        <f t="shared" si="18"/>
        <v>0</v>
      </c>
      <c r="H270" s="304"/>
      <c r="I270" s="304"/>
      <c r="J270" s="303" t="s">
        <v>3314</v>
      </c>
      <c r="K270" s="306" t="s">
        <v>3569</v>
      </c>
    </row>
    <row r="271" s="200" customFormat="1" hidden="1" spans="1:11">
      <c r="A271" s="294">
        <f>SUBTOTAL(3,$B$7:B271)</f>
        <v>20</v>
      </c>
      <c r="B271" s="303" t="s">
        <v>3678</v>
      </c>
      <c r="C271" s="303"/>
      <c r="D271" s="243"/>
      <c r="E271" s="223"/>
      <c r="F271" s="223">
        <v>7</v>
      </c>
      <c r="G271" s="225">
        <f t="shared" si="18"/>
        <v>0</v>
      </c>
      <c r="H271" s="304"/>
      <c r="I271" s="304"/>
      <c r="J271" s="303" t="s">
        <v>3679</v>
      </c>
      <c r="K271" s="306" t="s">
        <v>3569</v>
      </c>
    </row>
    <row r="272" s="200" customFormat="1" hidden="1" spans="1:11">
      <c r="A272" s="298">
        <f>SUBTOTAL(3,$B$7:B272)</f>
        <v>20</v>
      </c>
      <c r="B272" s="303" t="s">
        <v>3680</v>
      </c>
      <c r="C272" s="303"/>
      <c r="D272" s="243"/>
      <c r="E272" s="223"/>
      <c r="F272" s="223">
        <v>7.86</v>
      </c>
      <c r="G272" s="225">
        <f t="shared" si="18"/>
        <v>0</v>
      </c>
      <c r="H272" s="304"/>
      <c r="I272" s="304"/>
      <c r="J272" s="303" t="s">
        <v>3681</v>
      </c>
      <c r="K272" s="306" t="s">
        <v>3569</v>
      </c>
    </row>
    <row r="273" s="200" customFormat="1" hidden="1" spans="1:11">
      <c r="A273" s="294">
        <f>SUBTOTAL(3,$B$7:B273)</f>
        <v>20</v>
      </c>
      <c r="B273" s="303" t="s">
        <v>3682</v>
      </c>
      <c r="C273" s="303"/>
      <c r="D273" s="243"/>
      <c r="E273" s="223"/>
      <c r="F273" s="223">
        <v>8.08</v>
      </c>
      <c r="G273" s="225">
        <f t="shared" si="18"/>
        <v>0</v>
      </c>
      <c r="H273" s="304"/>
      <c r="I273" s="304"/>
      <c r="J273" s="303" t="s">
        <v>3683</v>
      </c>
      <c r="K273" s="306" t="s">
        <v>3569</v>
      </c>
    </row>
    <row r="274" s="200" customFormat="1" hidden="1" spans="1:11">
      <c r="A274" s="298">
        <f>SUBTOTAL(3,$B$7:B274)</f>
        <v>20</v>
      </c>
      <c r="B274" s="303" t="s">
        <v>3684</v>
      </c>
      <c r="C274" s="303"/>
      <c r="D274" s="243"/>
      <c r="E274" s="223"/>
      <c r="F274" s="223">
        <v>0.9099996718</v>
      </c>
      <c r="G274" s="225">
        <f t="shared" si="18"/>
        <v>0</v>
      </c>
      <c r="H274" s="304"/>
      <c r="I274" s="304"/>
      <c r="J274" s="303" t="s">
        <v>3685</v>
      </c>
      <c r="K274" s="306" t="s">
        <v>3569</v>
      </c>
    </row>
    <row r="275" s="200" customFormat="1" hidden="1" spans="1:11">
      <c r="A275" s="294">
        <f>SUBTOTAL(3,$B$7:B275)</f>
        <v>20</v>
      </c>
      <c r="B275" s="303" t="s">
        <v>3686</v>
      </c>
      <c r="C275" s="303"/>
      <c r="D275" s="243"/>
      <c r="E275" s="223"/>
      <c r="F275" s="223">
        <v>13.9315936255</v>
      </c>
      <c r="G275" s="225">
        <f t="shared" si="18"/>
        <v>0</v>
      </c>
      <c r="H275" s="304"/>
      <c r="I275" s="304"/>
      <c r="J275" s="303" t="s">
        <v>3687</v>
      </c>
      <c r="K275" s="306" t="s">
        <v>3569</v>
      </c>
    </row>
    <row r="276" s="200" customFormat="1" hidden="1" spans="1:11">
      <c r="A276" s="298">
        <f>SUBTOTAL(3,$B$7:B276)</f>
        <v>20</v>
      </c>
      <c r="B276" s="303" t="s">
        <v>3688</v>
      </c>
      <c r="C276" s="303"/>
      <c r="D276" s="243"/>
      <c r="E276" s="223"/>
      <c r="F276" s="223">
        <v>26.83</v>
      </c>
      <c r="G276" s="225">
        <f t="shared" si="18"/>
        <v>0</v>
      </c>
      <c r="H276" s="304"/>
      <c r="I276" s="304"/>
      <c r="J276" s="303" t="s">
        <v>3689</v>
      </c>
      <c r="K276" s="306" t="s">
        <v>3569</v>
      </c>
    </row>
    <row r="277" s="200" customFormat="1" hidden="1" spans="1:11">
      <c r="A277" s="294">
        <f>SUBTOTAL(3,$B$7:B277)</f>
        <v>20</v>
      </c>
      <c r="B277" s="303" t="s">
        <v>3690</v>
      </c>
      <c r="C277" s="303"/>
      <c r="D277" s="243"/>
      <c r="E277" s="223"/>
      <c r="F277" s="223">
        <v>0.5</v>
      </c>
      <c r="G277" s="225">
        <f t="shared" si="18"/>
        <v>0</v>
      </c>
      <c r="H277" s="304"/>
      <c r="I277" s="304"/>
      <c r="J277" s="303" t="s">
        <v>3691</v>
      </c>
      <c r="K277" s="306" t="s">
        <v>3569</v>
      </c>
    </row>
    <row r="278" s="194" customFormat="1" hidden="1" spans="1:11">
      <c r="A278" s="176">
        <f>SUBTOTAL(3,$B$7:B278)</f>
        <v>20</v>
      </c>
      <c r="B278" s="182" t="s">
        <v>3692</v>
      </c>
      <c r="C278" s="182"/>
      <c r="D278" s="243" t="s">
        <v>3693</v>
      </c>
      <c r="E278" s="223"/>
      <c r="F278" s="223">
        <v>29</v>
      </c>
      <c r="G278" s="225">
        <f t="shared" si="18"/>
        <v>0</v>
      </c>
      <c r="H278" s="305"/>
      <c r="I278" s="305"/>
      <c r="J278" s="182" t="s">
        <v>3395</v>
      </c>
      <c r="K278" s="203" t="s">
        <v>3569</v>
      </c>
    </row>
    <row r="279" s="200" customFormat="1" hidden="1" spans="1:11">
      <c r="A279" s="294">
        <f>SUBTOTAL(3,$B$7:B279)</f>
        <v>20</v>
      </c>
      <c r="B279" s="303" t="s">
        <v>3694</v>
      </c>
      <c r="C279" s="303"/>
      <c r="D279" s="243"/>
      <c r="E279" s="223"/>
      <c r="F279" s="223">
        <v>0.970874</v>
      </c>
      <c r="G279" s="225">
        <f t="shared" si="18"/>
        <v>0</v>
      </c>
      <c r="H279" s="304"/>
      <c r="I279" s="304"/>
      <c r="J279" s="303" t="s">
        <v>3695</v>
      </c>
      <c r="K279" s="306" t="s">
        <v>3569</v>
      </c>
    </row>
    <row r="280" s="200" customFormat="1" hidden="1" spans="1:11">
      <c r="A280" s="298">
        <f>SUBTOTAL(3,$B$7:B280)</f>
        <v>20</v>
      </c>
      <c r="B280" s="303" t="s">
        <v>3696</v>
      </c>
      <c r="C280" s="303"/>
      <c r="D280" s="243"/>
      <c r="E280" s="223"/>
      <c r="F280" s="223">
        <v>0.5</v>
      </c>
      <c r="G280" s="225">
        <f t="shared" si="18"/>
        <v>0</v>
      </c>
      <c r="H280" s="304"/>
      <c r="I280" s="304"/>
      <c r="J280" s="303" t="s">
        <v>3697</v>
      </c>
      <c r="K280" s="306" t="s">
        <v>3569</v>
      </c>
    </row>
    <row r="281" s="200" customFormat="1" hidden="1" spans="1:11">
      <c r="A281" s="294">
        <f>SUBTOTAL(3,$B$7:B281)</f>
        <v>20</v>
      </c>
      <c r="B281" s="303" t="s">
        <v>3698</v>
      </c>
      <c r="C281" s="303"/>
      <c r="D281" s="243"/>
      <c r="E281" s="223"/>
      <c r="F281" s="223">
        <v>2.29</v>
      </c>
      <c r="G281" s="225">
        <f t="shared" si="18"/>
        <v>0</v>
      </c>
      <c r="H281" s="304"/>
      <c r="I281" s="304"/>
      <c r="J281" s="303" t="s">
        <v>3353</v>
      </c>
      <c r="K281" s="306" t="s">
        <v>3569</v>
      </c>
    </row>
    <row r="282" s="200" customFormat="1" hidden="1" spans="1:11">
      <c r="A282" s="298">
        <f>SUBTOTAL(3,$B$7:B282)</f>
        <v>20</v>
      </c>
      <c r="B282" s="303" t="s">
        <v>3699</v>
      </c>
      <c r="C282" s="303"/>
      <c r="D282" s="243"/>
      <c r="E282" s="223"/>
      <c r="F282" s="223">
        <v>1.65</v>
      </c>
      <c r="G282" s="225">
        <f t="shared" si="18"/>
        <v>0</v>
      </c>
      <c r="H282" s="304"/>
      <c r="I282" s="304"/>
      <c r="J282" s="303" t="s">
        <v>3700</v>
      </c>
      <c r="K282" s="306" t="s">
        <v>3569</v>
      </c>
    </row>
    <row r="283" s="200" customFormat="1" hidden="1" spans="1:11">
      <c r="A283" s="294">
        <f>SUBTOTAL(3,$B$7:B283)</f>
        <v>20</v>
      </c>
      <c r="B283" s="303" t="s">
        <v>3701</v>
      </c>
      <c r="C283" s="303"/>
      <c r="D283" s="243"/>
      <c r="E283" s="223"/>
      <c r="F283" s="223">
        <v>150</v>
      </c>
      <c r="G283" s="225">
        <f t="shared" si="18"/>
        <v>0</v>
      </c>
      <c r="H283" s="304"/>
      <c r="I283" s="304"/>
      <c r="J283" s="303" t="s">
        <v>3702</v>
      </c>
      <c r="K283" s="306" t="s">
        <v>3569</v>
      </c>
    </row>
    <row r="284" s="200" customFormat="1" hidden="1" spans="1:11">
      <c r="A284" s="298">
        <f>SUBTOTAL(3,$B$7:B284)</f>
        <v>20</v>
      </c>
      <c r="B284" s="303" t="s">
        <v>3703</v>
      </c>
      <c r="C284" s="303"/>
      <c r="D284" s="243" t="s">
        <v>3324</v>
      </c>
      <c r="E284" s="223"/>
      <c r="F284" s="223">
        <v>55.57</v>
      </c>
      <c r="G284" s="225">
        <f t="shared" si="18"/>
        <v>0</v>
      </c>
      <c r="H284" s="304"/>
      <c r="I284" s="304"/>
      <c r="J284" s="303" t="s">
        <v>3704</v>
      </c>
      <c r="K284" s="306" t="s">
        <v>3569</v>
      </c>
    </row>
    <row r="285" s="200" customFormat="1" hidden="1" spans="1:11">
      <c r="A285" s="294">
        <f>SUBTOTAL(3,$B$7:B285)</f>
        <v>20</v>
      </c>
      <c r="B285" s="303" t="s">
        <v>3705</v>
      </c>
      <c r="C285" s="303"/>
      <c r="D285" s="243"/>
      <c r="E285" s="223"/>
      <c r="F285" s="223">
        <v>150</v>
      </c>
      <c r="G285" s="225">
        <f t="shared" si="18"/>
        <v>0</v>
      </c>
      <c r="H285" s="304"/>
      <c r="I285" s="304"/>
      <c r="J285" s="303" t="s">
        <v>3706</v>
      </c>
      <c r="K285" s="306" t="s">
        <v>3569</v>
      </c>
    </row>
    <row r="286" s="200" customFormat="1" hidden="1" spans="1:11">
      <c r="A286" s="298">
        <f>SUBTOTAL(3,$B$7:B286)</f>
        <v>20</v>
      </c>
      <c r="B286" s="303" t="s">
        <v>3707</v>
      </c>
      <c r="C286" s="303"/>
      <c r="D286" s="243" t="s">
        <v>305</v>
      </c>
      <c r="E286" s="223"/>
      <c r="F286" s="223">
        <v>108.121192053</v>
      </c>
      <c r="G286" s="225">
        <f t="shared" si="18"/>
        <v>0</v>
      </c>
      <c r="H286" s="304"/>
      <c r="I286" s="304"/>
      <c r="J286" s="303" t="s">
        <v>3530</v>
      </c>
      <c r="K286" s="306" t="s">
        <v>3569</v>
      </c>
    </row>
    <row r="287" s="200" customFormat="1" hidden="1" spans="1:11">
      <c r="A287" s="294">
        <f>SUBTOTAL(3,$B$7:B287)</f>
        <v>20</v>
      </c>
      <c r="B287" s="303" t="s">
        <v>3708</v>
      </c>
      <c r="C287" s="303"/>
      <c r="D287" s="243" t="s">
        <v>3324</v>
      </c>
      <c r="E287" s="223"/>
      <c r="F287" s="223">
        <v>125.35012</v>
      </c>
      <c r="G287" s="225">
        <f t="shared" si="18"/>
        <v>0</v>
      </c>
      <c r="H287" s="304"/>
      <c r="I287" s="304"/>
      <c r="J287" s="303" t="s">
        <v>3537</v>
      </c>
      <c r="K287" s="306" t="s">
        <v>3569</v>
      </c>
    </row>
    <row r="288" s="194" customFormat="1" spans="1:11">
      <c r="A288" s="176">
        <f>SUBTOTAL(3,$B$7:B288)</f>
        <v>21</v>
      </c>
      <c r="B288" s="182" t="s">
        <v>3709</v>
      </c>
      <c r="C288" s="182"/>
      <c r="D288" s="243" t="s">
        <v>1151</v>
      </c>
      <c r="E288" s="223">
        <f>SUM(Sheet1!I2:I5)</f>
        <v>8</v>
      </c>
      <c r="F288" s="223">
        <v>110</v>
      </c>
      <c r="G288" s="225">
        <f t="shared" si="18"/>
        <v>880</v>
      </c>
      <c r="H288" s="220"/>
      <c r="I288" s="220"/>
      <c r="J288" s="182"/>
      <c r="K288" s="203"/>
    </row>
    <row r="289" s="200" customFormat="1" hidden="1" spans="1:11">
      <c r="A289" s="294">
        <f>SUBTOTAL(3,$B$7:B289)</f>
        <v>21</v>
      </c>
      <c r="B289" s="303" t="s">
        <v>3710</v>
      </c>
      <c r="C289" s="303"/>
      <c r="D289" s="243" t="s">
        <v>1151</v>
      </c>
      <c r="E289" s="223"/>
      <c r="F289" s="223">
        <v>380</v>
      </c>
      <c r="G289" s="225">
        <f t="shared" si="18"/>
        <v>0</v>
      </c>
      <c r="H289" s="304"/>
      <c r="I289" s="304"/>
      <c r="J289" s="303" t="s">
        <v>3711</v>
      </c>
      <c r="K289" s="306" t="s">
        <v>3569</v>
      </c>
    </row>
    <row r="290" s="194" customFormat="1" spans="1:11">
      <c r="A290" s="176">
        <f>SUBTOTAL(3,$B$7:B290)</f>
        <v>22</v>
      </c>
      <c r="B290" s="182" t="s">
        <v>3712</v>
      </c>
      <c r="C290" s="182"/>
      <c r="D290" s="243" t="s">
        <v>1151</v>
      </c>
      <c r="E290" s="223">
        <f>Sheet1!I6</f>
        <v>18</v>
      </c>
      <c r="F290" s="223">
        <v>130</v>
      </c>
      <c r="G290" s="225">
        <f t="shared" si="18"/>
        <v>2340</v>
      </c>
      <c r="H290" s="220"/>
      <c r="I290" s="220"/>
      <c r="J290" s="182"/>
      <c r="K290" s="203"/>
    </row>
    <row r="291" s="194" customFormat="1" hidden="1" spans="1:11">
      <c r="A291" s="213">
        <f>SUBTOTAL(3,$B$7:B291)</f>
        <v>22</v>
      </c>
      <c r="B291" s="182" t="s">
        <v>3713</v>
      </c>
      <c r="C291" s="182"/>
      <c r="D291" s="243" t="s">
        <v>1151</v>
      </c>
      <c r="E291" s="223">
        <f>Sheet1!I7</f>
        <v>0</v>
      </c>
      <c r="F291" s="223">
        <v>225.36</v>
      </c>
      <c r="G291" s="225">
        <f t="shared" si="18"/>
        <v>0</v>
      </c>
      <c r="H291" s="220">
        <f>G291*13%</f>
        <v>0</v>
      </c>
      <c r="I291" s="220">
        <f>G291+H291</f>
        <v>0</v>
      </c>
      <c r="J291" s="182"/>
      <c r="K291" s="203"/>
    </row>
    <row r="292" s="194" customFormat="1" spans="1:11">
      <c r="A292" s="176">
        <f>SUBTOTAL(3,$B$7:B292)</f>
        <v>23</v>
      </c>
      <c r="B292" s="182" t="s">
        <v>3714</v>
      </c>
      <c r="C292" s="182"/>
      <c r="D292" s="243" t="s">
        <v>1151</v>
      </c>
      <c r="E292" s="223">
        <f>Sheet1!I8</f>
        <v>12</v>
      </c>
      <c r="F292" s="223">
        <v>260</v>
      </c>
      <c r="G292" s="225">
        <f t="shared" si="18"/>
        <v>3120</v>
      </c>
      <c r="H292" s="220"/>
      <c r="I292" s="220"/>
      <c r="J292" s="182"/>
      <c r="K292" s="203"/>
    </row>
    <row r="293" s="194" customFormat="1" hidden="1" spans="1:11">
      <c r="A293" s="213">
        <f>SUBTOTAL(3,$B$7:B293)</f>
        <v>23</v>
      </c>
      <c r="B293" s="182" t="s">
        <v>3715</v>
      </c>
      <c r="C293" s="182"/>
      <c r="D293" s="243" t="s">
        <v>1151</v>
      </c>
      <c r="E293" s="223"/>
      <c r="F293" s="223">
        <v>380</v>
      </c>
      <c r="G293" s="225">
        <f t="shared" si="18"/>
        <v>0</v>
      </c>
      <c r="H293" s="305"/>
      <c r="I293" s="305"/>
      <c r="J293" s="182" t="s">
        <v>3716</v>
      </c>
      <c r="K293" s="203" t="s">
        <v>3569</v>
      </c>
    </row>
    <row r="294" s="194" customFormat="1" hidden="1" spans="1:11">
      <c r="A294" s="176">
        <f>SUBTOTAL(3,$B$7:B294)</f>
        <v>23</v>
      </c>
      <c r="B294" s="182" t="s">
        <v>3717</v>
      </c>
      <c r="C294" s="182"/>
      <c r="D294" s="243" t="s">
        <v>1151</v>
      </c>
      <c r="E294" s="223">
        <f>Sheet1!I9</f>
        <v>0</v>
      </c>
      <c r="F294" s="223">
        <v>380</v>
      </c>
      <c r="G294" s="225">
        <f t="shared" si="18"/>
        <v>0</v>
      </c>
      <c r="H294" s="220">
        <f>G294*13%</f>
        <v>0</v>
      </c>
      <c r="I294" s="220">
        <f>G294+H294</f>
        <v>0</v>
      </c>
      <c r="J294" s="182"/>
      <c r="K294" s="203"/>
    </row>
    <row r="295" s="200" customFormat="1" hidden="1" spans="1:11">
      <c r="A295" s="294">
        <f>SUBTOTAL(3,$B$7:B295)</f>
        <v>23</v>
      </c>
      <c r="B295" s="303" t="s">
        <v>3718</v>
      </c>
      <c r="C295" s="303"/>
      <c r="D295" s="243"/>
      <c r="E295" s="223"/>
      <c r="F295" s="223">
        <v>37.88</v>
      </c>
      <c r="G295" s="225">
        <f t="shared" si="18"/>
        <v>0</v>
      </c>
      <c r="H295" s="304"/>
      <c r="I295" s="304"/>
      <c r="J295" s="303" t="s">
        <v>3341</v>
      </c>
      <c r="K295" s="306" t="s">
        <v>3569</v>
      </c>
    </row>
    <row r="296" s="200" customFormat="1" hidden="1" spans="1:11">
      <c r="A296" s="298">
        <f>SUBTOTAL(3,$B$7:B296)</f>
        <v>23</v>
      </c>
      <c r="B296" s="303" t="s">
        <v>3719</v>
      </c>
      <c r="C296" s="303"/>
      <c r="D296" s="243"/>
      <c r="E296" s="223"/>
      <c r="F296" s="223">
        <v>6.769231</v>
      </c>
      <c r="G296" s="225">
        <f t="shared" si="18"/>
        <v>0</v>
      </c>
      <c r="H296" s="304"/>
      <c r="I296" s="304"/>
      <c r="J296" s="303" t="s">
        <v>3250</v>
      </c>
      <c r="K296" s="306" t="s">
        <v>3569</v>
      </c>
    </row>
    <row r="297" s="200" customFormat="1" hidden="1" spans="1:11">
      <c r="A297" s="294">
        <f>SUBTOTAL(3,$B$7:B297)</f>
        <v>23</v>
      </c>
      <c r="B297" s="303" t="s">
        <v>3719</v>
      </c>
      <c r="C297" s="303"/>
      <c r="D297" s="243"/>
      <c r="E297" s="223"/>
      <c r="F297" s="223">
        <v>6.4187165235</v>
      </c>
      <c r="G297" s="225">
        <f t="shared" si="18"/>
        <v>0</v>
      </c>
      <c r="H297" s="304"/>
      <c r="I297" s="304"/>
      <c r="J297" s="303" t="s">
        <v>3248</v>
      </c>
      <c r="K297" s="306" t="s">
        <v>3569</v>
      </c>
    </row>
    <row r="298" s="200" customFormat="1" hidden="1" spans="1:11">
      <c r="A298" s="298">
        <f>SUBTOTAL(3,$B$7:B298)</f>
        <v>23</v>
      </c>
      <c r="B298" s="303" t="s">
        <v>3720</v>
      </c>
      <c r="C298" s="303"/>
      <c r="D298" s="243"/>
      <c r="E298" s="223"/>
      <c r="F298" s="223">
        <v>6.91</v>
      </c>
      <c r="G298" s="225">
        <f t="shared" si="18"/>
        <v>0</v>
      </c>
      <c r="H298" s="304"/>
      <c r="I298" s="304"/>
      <c r="J298" s="303" t="s">
        <v>3721</v>
      </c>
      <c r="K298" s="306" t="s">
        <v>3569</v>
      </c>
    </row>
    <row r="299" s="194" customFormat="1" hidden="1" spans="1:11">
      <c r="A299" s="213">
        <f>SUBTOTAL(3,$B$7:B299)</f>
        <v>23</v>
      </c>
      <c r="B299" s="182" t="s">
        <v>3722</v>
      </c>
      <c r="C299" s="182"/>
      <c r="D299" s="243" t="s">
        <v>592</v>
      </c>
      <c r="E299" s="223"/>
      <c r="F299" s="223">
        <v>0.44</v>
      </c>
      <c r="G299" s="225">
        <f t="shared" si="18"/>
        <v>0</v>
      </c>
      <c r="H299" s="305"/>
      <c r="I299" s="305"/>
      <c r="J299" s="182" t="s">
        <v>3723</v>
      </c>
      <c r="K299" s="203" t="s">
        <v>3569</v>
      </c>
    </row>
    <row r="300" s="194" customFormat="1" hidden="1" spans="1:11">
      <c r="A300" s="176">
        <f>SUBTOTAL(3,$B$7:B300)</f>
        <v>23</v>
      </c>
      <c r="B300" s="182" t="s">
        <v>3433</v>
      </c>
      <c r="C300" s="182"/>
      <c r="D300" s="243" t="s">
        <v>1151</v>
      </c>
      <c r="E300" s="223"/>
      <c r="F300" s="223">
        <v>25.641026</v>
      </c>
      <c r="G300" s="225">
        <f t="shared" si="18"/>
        <v>0</v>
      </c>
      <c r="H300" s="305"/>
      <c r="I300" s="305"/>
      <c r="J300" s="182" t="s">
        <v>3724</v>
      </c>
      <c r="K300" s="203" t="s">
        <v>3569</v>
      </c>
    </row>
    <row r="301" s="200" customFormat="1" hidden="1" spans="1:11">
      <c r="A301" s="294">
        <f>SUBTOTAL(3,$B$7:B301)</f>
        <v>23</v>
      </c>
      <c r="B301" s="303" t="s">
        <v>3725</v>
      </c>
      <c r="C301" s="303"/>
      <c r="D301" s="243"/>
      <c r="E301" s="223"/>
      <c r="F301" s="223">
        <v>25.641</v>
      </c>
      <c r="G301" s="225">
        <f t="shared" si="18"/>
        <v>0</v>
      </c>
      <c r="H301" s="304"/>
      <c r="I301" s="304"/>
      <c r="J301" s="303" t="s">
        <v>3726</v>
      </c>
      <c r="K301" s="306" t="s">
        <v>3569</v>
      </c>
    </row>
    <row r="302" s="200" customFormat="1" hidden="1" spans="1:11">
      <c r="A302" s="298">
        <f>SUBTOTAL(3,$B$7:B302)</f>
        <v>23</v>
      </c>
      <c r="B302" s="303" t="s">
        <v>3727</v>
      </c>
      <c r="C302" s="303"/>
      <c r="D302" s="243"/>
      <c r="E302" s="223"/>
      <c r="F302" s="223">
        <v>4.7</v>
      </c>
      <c r="G302" s="225">
        <f t="shared" si="18"/>
        <v>0</v>
      </c>
      <c r="H302" s="304"/>
      <c r="I302" s="304"/>
      <c r="J302" s="303" t="s">
        <v>3728</v>
      </c>
      <c r="K302" s="306" t="s">
        <v>3569</v>
      </c>
    </row>
    <row r="303" s="200" customFormat="1" hidden="1" spans="1:11">
      <c r="A303" s="294">
        <f>SUBTOTAL(3,$B$7:B303)</f>
        <v>23</v>
      </c>
      <c r="B303" s="303" t="s">
        <v>3729</v>
      </c>
      <c r="C303" s="303"/>
      <c r="D303" s="243"/>
      <c r="E303" s="223"/>
      <c r="F303" s="223">
        <v>4.58</v>
      </c>
      <c r="G303" s="225">
        <f t="shared" si="18"/>
        <v>0</v>
      </c>
      <c r="H303" s="304"/>
      <c r="I303" s="304"/>
      <c r="J303" s="303" t="s">
        <v>3730</v>
      </c>
      <c r="K303" s="306" t="s">
        <v>3569</v>
      </c>
    </row>
    <row r="304" s="200" customFormat="1" hidden="1" spans="1:11">
      <c r="A304" s="298">
        <f>SUBTOTAL(3,$B$7:B304)</f>
        <v>23</v>
      </c>
      <c r="B304" s="303" t="s">
        <v>3731</v>
      </c>
      <c r="C304" s="303"/>
      <c r="D304" s="243"/>
      <c r="E304" s="223"/>
      <c r="F304" s="223">
        <v>0.21</v>
      </c>
      <c r="G304" s="225">
        <f t="shared" ref="G304:G353" si="19">E304*F304</f>
        <v>0</v>
      </c>
      <c r="H304" s="304"/>
      <c r="I304" s="304"/>
      <c r="J304" s="303" t="s">
        <v>3732</v>
      </c>
      <c r="K304" s="306" t="s">
        <v>3569</v>
      </c>
    </row>
    <row r="305" s="200" customFormat="1" hidden="1" spans="1:11">
      <c r="A305" s="294">
        <f>SUBTOTAL(3,$B$7:B305)</f>
        <v>23</v>
      </c>
      <c r="B305" s="303" t="s">
        <v>3733</v>
      </c>
      <c r="C305" s="303"/>
      <c r="D305" s="243"/>
      <c r="E305" s="223"/>
      <c r="F305" s="223">
        <v>2.17</v>
      </c>
      <c r="G305" s="225">
        <f t="shared" si="19"/>
        <v>0</v>
      </c>
      <c r="H305" s="304"/>
      <c r="I305" s="304"/>
      <c r="J305" s="303" t="s">
        <v>3734</v>
      </c>
      <c r="K305" s="306" t="s">
        <v>3569</v>
      </c>
    </row>
    <row r="306" s="200" customFormat="1" hidden="1" spans="1:11">
      <c r="A306" s="298">
        <f>SUBTOTAL(3,$B$7:B306)</f>
        <v>23</v>
      </c>
      <c r="B306" s="303" t="s">
        <v>3735</v>
      </c>
      <c r="C306" s="303"/>
      <c r="D306" s="243"/>
      <c r="E306" s="223"/>
      <c r="F306" s="223">
        <v>0.06</v>
      </c>
      <c r="G306" s="225">
        <f t="shared" si="19"/>
        <v>0</v>
      </c>
      <c r="H306" s="304"/>
      <c r="I306" s="304"/>
      <c r="J306" s="303" t="s">
        <v>3736</v>
      </c>
      <c r="K306" s="306" t="s">
        <v>3569</v>
      </c>
    </row>
    <row r="307" s="200" customFormat="1" hidden="1" spans="1:11">
      <c r="A307" s="294">
        <f>SUBTOTAL(3,$B$7:B307)</f>
        <v>23</v>
      </c>
      <c r="B307" s="303" t="s">
        <v>3737</v>
      </c>
      <c r="C307" s="303"/>
      <c r="D307" s="243"/>
      <c r="E307" s="223"/>
      <c r="F307" s="223">
        <v>15</v>
      </c>
      <c r="G307" s="225">
        <f t="shared" si="19"/>
        <v>0</v>
      </c>
      <c r="H307" s="304"/>
      <c r="I307" s="304"/>
      <c r="J307" s="303" t="s">
        <v>3738</v>
      </c>
      <c r="K307" s="306" t="s">
        <v>3569</v>
      </c>
    </row>
    <row r="308" s="200" customFormat="1" hidden="1" spans="1:11">
      <c r="A308" s="298">
        <f>SUBTOTAL(3,$B$7:B308)</f>
        <v>23</v>
      </c>
      <c r="B308" s="303" t="s">
        <v>3739</v>
      </c>
      <c r="C308" s="303"/>
      <c r="D308" s="243"/>
      <c r="E308" s="223"/>
      <c r="F308" s="223">
        <v>0.8</v>
      </c>
      <c r="G308" s="225">
        <f t="shared" si="19"/>
        <v>0</v>
      </c>
      <c r="H308" s="304"/>
      <c r="I308" s="304"/>
      <c r="J308" s="303" t="s">
        <v>3740</v>
      </c>
      <c r="K308" s="306" t="s">
        <v>3569</v>
      </c>
    </row>
    <row r="309" s="200" customFormat="1" hidden="1" spans="1:11">
      <c r="A309" s="294">
        <f>SUBTOTAL(3,$B$7:B309)</f>
        <v>23</v>
      </c>
      <c r="B309" s="303" t="s">
        <v>3741</v>
      </c>
      <c r="C309" s="303"/>
      <c r="D309" s="243"/>
      <c r="E309" s="223"/>
      <c r="F309" s="223">
        <v>0.4475</v>
      </c>
      <c r="G309" s="225">
        <f t="shared" si="19"/>
        <v>0</v>
      </c>
      <c r="H309" s="304"/>
      <c r="I309" s="304"/>
      <c r="J309" s="303" t="s">
        <v>3742</v>
      </c>
      <c r="K309" s="306" t="s">
        <v>3569</v>
      </c>
    </row>
    <row r="310" s="200" customFormat="1" hidden="1" spans="1:11">
      <c r="A310" s="298">
        <f>SUBTOTAL(3,$B$7:B310)</f>
        <v>23</v>
      </c>
      <c r="B310" s="303" t="s">
        <v>3743</v>
      </c>
      <c r="C310" s="303"/>
      <c r="D310" s="243"/>
      <c r="E310" s="223"/>
      <c r="F310" s="223">
        <v>0.11</v>
      </c>
      <c r="G310" s="225">
        <f t="shared" si="19"/>
        <v>0</v>
      </c>
      <c r="H310" s="304"/>
      <c r="I310" s="304"/>
      <c r="J310" s="303" t="s">
        <v>3744</v>
      </c>
      <c r="K310" s="306" t="s">
        <v>3569</v>
      </c>
    </row>
    <row r="311" s="200" customFormat="1" hidden="1" spans="1:11">
      <c r="A311" s="294">
        <f>SUBTOTAL(3,$B$7:B311)</f>
        <v>23</v>
      </c>
      <c r="B311" s="303" t="s">
        <v>3745</v>
      </c>
      <c r="C311" s="303"/>
      <c r="D311" s="243"/>
      <c r="E311" s="223"/>
      <c r="F311" s="223">
        <v>0.2272</v>
      </c>
      <c r="G311" s="225">
        <f t="shared" si="19"/>
        <v>0</v>
      </c>
      <c r="H311" s="304"/>
      <c r="I311" s="304"/>
      <c r="J311" s="303" t="s">
        <v>3746</v>
      </c>
      <c r="K311" s="306" t="s">
        <v>3569</v>
      </c>
    </row>
    <row r="312" s="200" customFormat="1" hidden="1" spans="1:11">
      <c r="A312" s="298">
        <f>SUBTOTAL(3,$B$7:B312)</f>
        <v>23</v>
      </c>
      <c r="B312" s="303" t="s">
        <v>3747</v>
      </c>
      <c r="C312" s="303"/>
      <c r="D312" s="243"/>
      <c r="E312" s="223"/>
      <c r="F312" s="223">
        <v>1.2</v>
      </c>
      <c r="G312" s="225">
        <f t="shared" si="19"/>
        <v>0</v>
      </c>
      <c r="H312" s="304"/>
      <c r="I312" s="304"/>
      <c r="J312" s="303" t="s">
        <v>3748</v>
      </c>
      <c r="K312" s="306" t="s">
        <v>3569</v>
      </c>
    </row>
    <row r="313" s="200" customFormat="1" hidden="1" spans="1:11">
      <c r="A313" s="294">
        <f>SUBTOTAL(3,$B$7:B313)</f>
        <v>23</v>
      </c>
      <c r="B313" s="303" t="s">
        <v>3749</v>
      </c>
      <c r="C313" s="303"/>
      <c r="D313" s="243"/>
      <c r="E313" s="223"/>
      <c r="F313" s="223">
        <v>8</v>
      </c>
      <c r="G313" s="225">
        <f t="shared" si="19"/>
        <v>0</v>
      </c>
      <c r="H313" s="304"/>
      <c r="I313" s="304"/>
      <c r="J313" s="303" t="s">
        <v>3750</v>
      </c>
      <c r="K313" s="306" t="s">
        <v>3569</v>
      </c>
    </row>
    <row r="314" s="200" customFormat="1" hidden="1" spans="1:11">
      <c r="A314" s="298">
        <f>SUBTOTAL(3,$B$7:B314)</f>
        <v>23</v>
      </c>
      <c r="B314" s="303" t="s">
        <v>3563</v>
      </c>
      <c r="C314" s="303"/>
      <c r="D314" s="243"/>
      <c r="E314" s="223"/>
      <c r="F314" s="223">
        <v>0.6410313448</v>
      </c>
      <c r="G314" s="225">
        <f t="shared" si="19"/>
        <v>0</v>
      </c>
      <c r="H314" s="304"/>
      <c r="I314" s="304"/>
      <c r="J314" s="303" t="s">
        <v>3327</v>
      </c>
      <c r="K314" s="306" t="s">
        <v>3569</v>
      </c>
    </row>
    <row r="315" s="200" customFormat="1" hidden="1" spans="1:11">
      <c r="A315" s="294">
        <f>SUBTOTAL(3,$B$7:B315)</f>
        <v>23</v>
      </c>
      <c r="B315" s="303" t="s">
        <v>3751</v>
      </c>
      <c r="C315" s="303"/>
      <c r="D315" s="243"/>
      <c r="E315" s="223"/>
      <c r="F315" s="223">
        <v>21.37</v>
      </c>
      <c r="G315" s="225">
        <f t="shared" si="19"/>
        <v>0</v>
      </c>
      <c r="H315" s="304"/>
      <c r="I315" s="304"/>
      <c r="J315" s="303" t="s">
        <v>3752</v>
      </c>
      <c r="K315" s="306" t="s">
        <v>3569</v>
      </c>
    </row>
    <row r="316" s="200" customFormat="1" hidden="1" spans="1:11">
      <c r="A316" s="298">
        <f>SUBTOTAL(3,$B$7:B316)</f>
        <v>23</v>
      </c>
      <c r="B316" s="303" t="s">
        <v>3753</v>
      </c>
      <c r="C316" s="303"/>
      <c r="D316" s="243"/>
      <c r="E316" s="223"/>
      <c r="F316" s="223">
        <v>21.37</v>
      </c>
      <c r="G316" s="225">
        <f t="shared" si="19"/>
        <v>0</v>
      </c>
      <c r="H316" s="304"/>
      <c r="I316" s="304"/>
      <c r="J316" s="303" t="s">
        <v>3754</v>
      </c>
      <c r="K316" s="306" t="s">
        <v>3569</v>
      </c>
    </row>
    <row r="317" s="200" customFormat="1" hidden="1" spans="1:11">
      <c r="A317" s="294">
        <f>SUBTOTAL(3,$B$7:B317)</f>
        <v>23</v>
      </c>
      <c r="B317" s="303" t="s">
        <v>3755</v>
      </c>
      <c r="C317" s="303"/>
      <c r="D317" s="243"/>
      <c r="E317" s="223"/>
      <c r="F317" s="223">
        <v>0.8</v>
      </c>
      <c r="G317" s="225">
        <f t="shared" si="19"/>
        <v>0</v>
      </c>
      <c r="H317" s="304"/>
      <c r="I317" s="304"/>
      <c r="J317" s="303" t="s">
        <v>3756</v>
      </c>
      <c r="K317" s="306" t="s">
        <v>3569</v>
      </c>
    </row>
    <row r="318" s="200" customFormat="1" hidden="1" spans="1:11">
      <c r="A318" s="298">
        <f>SUBTOTAL(3,$B$7:B318)</f>
        <v>23</v>
      </c>
      <c r="B318" s="303" t="s">
        <v>3757</v>
      </c>
      <c r="C318" s="303"/>
      <c r="D318" s="243"/>
      <c r="E318" s="223"/>
      <c r="F318" s="223">
        <v>0.61</v>
      </c>
      <c r="G318" s="225">
        <f t="shared" si="19"/>
        <v>0</v>
      </c>
      <c r="H318" s="304"/>
      <c r="I318" s="304"/>
      <c r="J318" s="303" t="s">
        <v>3758</v>
      </c>
      <c r="K318" s="306" t="s">
        <v>3569</v>
      </c>
    </row>
    <row r="319" s="200" customFormat="1" hidden="1" spans="1:11">
      <c r="A319" s="213">
        <f>SUBTOTAL(3,$B$7:B319)</f>
        <v>23</v>
      </c>
      <c r="B319" s="182" t="s">
        <v>3759</v>
      </c>
      <c r="C319" s="182"/>
      <c r="D319" s="243" t="s">
        <v>1843</v>
      </c>
      <c r="E319" s="223"/>
      <c r="F319" s="223">
        <v>3457</v>
      </c>
      <c r="G319" s="225">
        <f t="shared" si="19"/>
        <v>0</v>
      </c>
      <c r="H319" s="305"/>
      <c r="I319" s="305"/>
      <c r="J319" s="182" t="s">
        <v>3760</v>
      </c>
      <c r="K319" s="306" t="s">
        <v>3569</v>
      </c>
    </row>
    <row r="320" s="194" customFormat="1" hidden="1" spans="1:11">
      <c r="A320" s="176">
        <f>SUBTOTAL(3,$B$7:B320)</f>
        <v>23</v>
      </c>
      <c r="B320" s="182" t="s">
        <v>3761</v>
      </c>
      <c r="C320" s="182"/>
      <c r="D320" s="243" t="s">
        <v>1843</v>
      </c>
      <c r="E320" s="223"/>
      <c r="F320" s="223">
        <v>3621.06</v>
      </c>
      <c r="G320" s="225">
        <f t="shared" si="19"/>
        <v>0</v>
      </c>
      <c r="H320" s="305"/>
      <c r="I320" s="305"/>
      <c r="J320" s="182" t="s">
        <v>3762</v>
      </c>
      <c r="K320" s="203" t="s">
        <v>3569</v>
      </c>
    </row>
    <row r="321" s="200" customFormat="1" hidden="1" spans="1:11">
      <c r="A321" s="294">
        <f>SUBTOTAL(3,$B$7:B321)</f>
        <v>23</v>
      </c>
      <c r="B321" s="303" t="s">
        <v>3763</v>
      </c>
      <c r="C321" s="303"/>
      <c r="D321" s="243"/>
      <c r="E321" s="223"/>
      <c r="F321" s="223">
        <v>0.0377</v>
      </c>
      <c r="G321" s="225">
        <f t="shared" si="19"/>
        <v>0</v>
      </c>
      <c r="H321" s="304"/>
      <c r="I321" s="304"/>
      <c r="J321" s="303" t="s">
        <v>3764</v>
      </c>
      <c r="K321" s="306" t="s">
        <v>3569</v>
      </c>
    </row>
    <row r="322" s="200" customFormat="1" hidden="1" spans="1:11">
      <c r="A322" s="298">
        <f>SUBTOTAL(3,$B$7:B322)</f>
        <v>23</v>
      </c>
      <c r="B322" s="303" t="s">
        <v>3765</v>
      </c>
      <c r="C322" s="303"/>
      <c r="D322" s="243"/>
      <c r="E322" s="223"/>
      <c r="F322" s="223">
        <v>0.1538466819</v>
      </c>
      <c r="G322" s="225">
        <f t="shared" si="19"/>
        <v>0</v>
      </c>
      <c r="H322" s="304"/>
      <c r="I322" s="304"/>
      <c r="J322" s="303" t="s">
        <v>3766</v>
      </c>
      <c r="K322" s="306" t="s">
        <v>3569</v>
      </c>
    </row>
    <row r="323" s="200" customFormat="1" hidden="1" spans="1:11">
      <c r="A323" s="294">
        <f>SUBTOTAL(3,$B$7:B323)</f>
        <v>23</v>
      </c>
      <c r="B323" s="303" t="s">
        <v>3767</v>
      </c>
      <c r="C323" s="303"/>
      <c r="D323" s="243"/>
      <c r="E323" s="223"/>
      <c r="F323" s="223">
        <v>36.565</v>
      </c>
      <c r="G323" s="225">
        <f t="shared" si="19"/>
        <v>0</v>
      </c>
      <c r="H323" s="304"/>
      <c r="I323" s="304"/>
      <c r="J323" s="303" t="s">
        <v>3768</v>
      </c>
      <c r="K323" s="306" t="s">
        <v>3569</v>
      </c>
    </row>
    <row r="324" s="200" customFormat="1" hidden="1" spans="1:11">
      <c r="A324" s="298">
        <f>SUBTOTAL(3,$B$7:B324)</f>
        <v>23</v>
      </c>
      <c r="B324" s="303" t="s">
        <v>3769</v>
      </c>
      <c r="C324" s="303"/>
      <c r="D324" s="243"/>
      <c r="E324" s="223"/>
      <c r="F324" s="223">
        <v>18.18</v>
      </c>
      <c r="G324" s="225">
        <f t="shared" si="19"/>
        <v>0</v>
      </c>
      <c r="H324" s="304"/>
      <c r="I324" s="304"/>
      <c r="J324" s="303" t="s">
        <v>3770</v>
      </c>
      <c r="K324" s="306" t="s">
        <v>3569</v>
      </c>
    </row>
    <row r="325" s="194" customFormat="1" hidden="1" spans="1:11">
      <c r="A325" s="213">
        <f>SUBTOTAL(3,$B$7:B325)</f>
        <v>23</v>
      </c>
      <c r="B325" s="182" t="s">
        <v>3771</v>
      </c>
      <c r="C325" s="182"/>
      <c r="D325" s="243" t="s">
        <v>1151</v>
      </c>
      <c r="E325" s="223"/>
      <c r="F325" s="223">
        <v>252.14</v>
      </c>
      <c r="G325" s="225">
        <f t="shared" si="19"/>
        <v>0</v>
      </c>
      <c r="H325" s="305"/>
      <c r="I325" s="305"/>
      <c r="J325" s="182" t="s">
        <v>3772</v>
      </c>
      <c r="K325" s="203" t="s">
        <v>3569</v>
      </c>
    </row>
    <row r="326" s="200" customFormat="1" hidden="1" spans="1:11">
      <c r="A326" s="298">
        <f>SUBTOTAL(3,$B$7:B326)</f>
        <v>23</v>
      </c>
      <c r="B326" s="303" t="s">
        <v>3773</v>
      </c>
      <c r="C326" s="303"/>
      <c r="D326" s="243"/>
      <c r="E326" s="223"/>
      <c r="F326" s="223">
        <v>8.98</v>
      </c>
      <c r="G326" s="225">
        <f t="shared" si="19"/>
        <v>0</v>
      </c>
      <c r="H326" s="304"/>
      <c r="I326" s="304"/>
      <c r="J326" s="303" t="s">
        <v>3774</v>
      </c>
      <c r="K326" s="306" t="s">
        <v>3569</v>
      </c>
    </row>
    <row r="327" s="194" customFormat="1" hidden="1" spans="1:11">
      <c r="A327" s="213">
        <f>SUBTOTAL(3,$B$7:B327)</f>
        <v>23</v>
      </c>
      <c r="B327" s="182" t="s">
        <v>3775</v>
      </c>
      <c r="C327" s="182"/>
      <c r="D327" s="243" t="s">
        <v>1151</v>
      </c>
      <c r="E327" s="223"/>
      <c r="F327" s="223">
        <v>128.21</v>
      </c>
      <c r="G327" s="225">
        <f t="shared" si="19"/>
        <v>0</v>
      </c>
      <c r="H327" s="305"/>
      <c r="I327" s="305"/>
      <c r="J327" s="182" t="s">
        <v>3776</v>
      </c>
      <c r="K327" s="203" t="s">
        <v>3569</v>
      </c>
    </row>
    <row r="328" s="200" customFormat="1" hidden="1" spans="1:11">
      <c r="A328" s="298">
        <f>SUBTOTAL(3,$B$7:B328)</f>
        <v>23</v>
      </c>
      <c r="B328" s="303" t="s">
        <v>3349</v>
      </c>
      <c r="C328" s="303"/>
      <c r="D328" s="243"/>
      <c r="E328" s="223"/>
      <c r="F328" s="223">
        <v>7.4358980583</v>
      </c>
      <c r="G328" s="225">
        <f t="shared" si="19"/>
        <v>0</v>
      </c>
      <c r="H328" s="304"/>
      <c r="I328" s="304"/>
      <c r="J328" s="303" t="s">
        <v>3777</v>
      </c>
      <c r="K328" s="306" t="s">
        <v>3569</v>
      </c>
    </row>
    <row r="329" s="200" customFormat="1" hidden="1" spans="1:11">
      <c r="A329" s="294">
        <f>SUBTOTAL(3,$B$7:B329)</f>
        <v>23</v>
      </c>
      <c r="B329" s="303" t="s">
        <v>3778</v>
      </c>
      <c r="C329" s="303"/>
      <c r="D329" s="243"/>
      <c r="E329" s="223"/>
      <c r="F329" s="223">
        <v>10</v>
      </c>
      <c r="G329" s="225">
        <f t="shared" si="19"/>
        <v>0</v>
      </c>
      <c r="H329" s="304"/>
      <c r="I329" s="304"/>
      <c r="J329" s="303" t="s">
        <v>3779</v>
      </c>
      <c r="K329" s="306" t="s">
        <v>3569</v>
      </c>
    </row>
    <row r="330" s="200" customFormat="1" hidden="1" spans="1:11">
      <c r="A330" s="298">
        <f>SUBTOTAL(3,$B$7:B330)</f>
        <v>23</v>
      </c>
      <c r="B330" s="303" t="s">
        <v>3780</v>
      </c>
      <c r="C330" s="303"/>
      <c r="D330" s="243"/>
      <c r="E330" s="223"/>
      <c r="F330" s="223">
        <v>2020.05</v>
      </c>
      <c r="G330" s="225">
        <f t="shared" si="19"/>
        <v>0</v>
      </c>
      <c r="H330" s="304"/>
      <c r="I330" s="304"/>
      <c r="J330" s="303" t="s">
        <v>3781</v>
      </c>
      <c r="K330" s="306" t="s">
        <v>3569</v>
      </c>
    </row>
    <row r="331" s="200" customFormat="1" hidden="1" spans="1:11">
      <c r="A331" s="294">
        <f>SUBTOTAL(3,$B$7:B331)</f>
        <v>23</v>
      </c>
      <c r="B331" s="303" t="s">
        <v>3782</v>
      </c>
      <c r="C331" s="303"/>
      <c r="D331" s="243"/>
      <c r="E331" s="223"/>
      <c r="F331" s="223">
        <v>12</v>
      </c>
      <c r="G331" s="225">
        <f t="shared" si="19"/>
        <v>0</v>
      </c>
      <c r="H331" s="304"/>
      <c r="I331" s="304"/>
      <c r="J331" s="303" t="s">
        <v>3783</v>
      </c>
      <c r="K331" s="306" t="s">
        <v>3569</v>
      </c>
    </row>
    <row r="332" s="194" customFormat="1" hidden="1" spans="1:11">
      <c r="A332" s="176">
        <f>SUBTOTAL(3,$B$7:B332)</f>
        <v>23</v>
      </c>
      <c r="B332" s="182" t="s">
        <v>3784</v>
      </c>
      <c r="C332" s="182"/>
      <c r="D332" s="243" t="s">
        <v>3324</v>
      </c>
      <c r="E332" s="223"/>
      <c r="F332" s="223">
        <v>0.2</v>
      </c>
      <c r="G332" s="225">
        <f t="shared" si="19"/>
        <v>0</v>
      </c>
      <c r="H332" s="305"/>
      <c r="I332" s="305"/>
      <c r="J332" s="182" t="s">
        <v>3785</v>
      </c>
      <c r="K332" s="203" t="s">
        <v>3569</v>
      </c>
    </row>
    <row r="333" s="200" customFormat="1" hidden="1" spans="1:11">
      <c r="A333" s="227">
        <f>SUBTOTAL(3,$B$7:B333)</f>
        <v>23</v>
      </c>
      <c r="B333" s="312" t="s">
        <v>3564</v>
      </c>
      <c r="C333" s="312"/>
      <c r="D333" s="240" t="s">
        <v>623</v>
      </c>
      <c r="E333" s="20"/>
      <c r="F333" s="223">
        <v>209.4</v>
      </c>
      <c r="G333" s="225">
        <f t="shared" si="19"/>
        <v>0</v>
      </c>
      <c r="H333" s="304"/>
      <c r="I333" s="304"/>
      <c r="J333" s="303" t="s">
        <v>3565</v>
      </c>
      <c r="K333" s="306" t="s">
        <v>3569</v>
      </c>
    </row>
    <row r="334" s="200" customFormat="1" hidden="1" spans="1:11">
      <c r="A334" s="277">
        <f>SUBTOTAL(3,$B$7:B334)</f>
        <v>23</v>
      </c>
      <c r="B334" s="312" t="s">
        <v>3786</v>
      </c>
      <c r="C334" s="312"/>
      <c r="D334" s="240" t="s">
        <v>623</v>
      </c>
      <c r="E334" s="20"/>
      <c r="F334" s="223">
        <v>209.4</v>
      </c>
      <c r="G334" s="225">
        <f t="shared" si="19"/>
        <v>0</v>
      </c>
      <c r="H334" s="304"/>
      <c r="I334" s="304"/>
      <c r="J334" s="303" t="s">
        <v>3787</v>
      </c>
      <c r="K334" s="306" t="s">
        <v>3569</v>
      </c>
    </row>
    <row r="335" s="200" customFormat="1" hidden="1" spans="1:11">
      <c r="A335" s="294">
        <f>SUBTOTAL(3,$B$7:B335)</f>
        <v>23</v>
      </c>
      <c r="B335" s="303" t="s">
        <v>3788</v>
      </c>
      <c r="C335" s="303"/>
      <c r="D335" s="243"/>
      <c r="E335" s="223"/>
      <c r="F335" s="223">
        <v>72.5</v>
      </c>
      <c r="G335" s="225">
        <f t="shared" si="19"/>
        <v>0</v>
      </c>
      <c r="H335" s="304"/>
      <c r="I335" s="304"/>
      <c r="J335" s="303" t="s">
        <v>3789</v>
      </c>
      <c r="K335" s="306" t="s">
        <v>3569</v>
      </c>
    </row>
    <row r="336" s="200" customFormat="1" hidden="1" spans="1:11">
      <c r="A336" s="298">
        <f>SUBTOTAL(3,$B$7:B336)</f>
        <v>23</v>
      </c>
      <c r="B336" s="303" t="s">
        <v>3790</v>
      </c>
      <c r="C336" s="303"/>
      <c r="D336" s="243"/>
      <c r="E336" s="223"/>
      <c r="F336" s="223">
        <v>0.485437</v>
      </c>
      <c r="G336" s="225">
        <f t="shared" si="19"/>
        <v>0</v>
      </c>
      <c r="H336" s="304"/>
      <c r="I336" s="304"/>
      <c r="J336" s="303" t="s">
        <v>3791</v>
      </c>
      <c r="K336" s="306" t="s">
        <v>3569</v>
      </c>
    </row>
    <row r="337" s="200" customFormat="1" hidden="1" spans="1:11">
      <c r="A337" s="294">
        <f>SUBTOTAL(3,$B$7:B337)</f>
        <v>23</v>
      </c>
      <c r="B337" s="303" t="s">
        <v>3792</v>
      </c>
      <c r="C337" s="303"/>
      <c r="D337" s="243"/>
      <c r="E337" s="223"/>
      <c r="F337" s="223">
        <v>0.26</v>
      </c>
      <c r="G337" s="225">
        <f t="shared" si="19"/>
        <v>0</v>
      </c>
      <c r="H337" s="304"/>
      <c r="I337" s="304"/>
      <c r="J337" s="303" t="s">
        <v>3793</v>
      </c>
      <c r="K337" s="306" t="s">
        <v>3569</v>
      </c>
    </row>
    <row r="338" s="194" customFormat="1" hidden="1" spans="1:11">
      <c r="A338" s="176">
        <f>SUBTOTAL(3,$B$7:B338)</f>
        <v>23</v>
      </c>
      <c r="B338" s="182" t="s">
        <v>3794</v>
      </c>
      <c r="C338" s="182"/>
      <c r="D338" s="243" t="s">
        <v>3064</v>
      </c>
      <c r="E338" s="223"/>
      <c r="F338" s="223">
        <v>1.4</v>
      </c>
      <c r="G338" s="225">
        <f t="shared" si="19"/>
        <v>0</v>
      </c>
      <c r="H338" s="305"/>
      <c r="I338" s="305"/>
      <c r="J338" s="182" t="s">
        <v>3795</v>
      </c>
      <c r="K338" s="203" t="s">
        <v>3569</v>
      </c>
    </row>
    <row r="339" s="200" customFormat="1" hidden="1" spans="1:11">
      <c r="A339" s="294">
        <f>SUBTOTAL(3,$B$7:B339)</f>
        <v>23</v>
      </c>
      <c r="B339" s="303" t="s">
        <v>3796</v>
      </c>
      <c r="C339" s="303"/>
      <c r="D339" s="243"/>
      <c r="E339" s="223"/>
      <c r="F339" s="223">
        <v>1.65</v>
      </c>
      <c r="G339" s="225">
        <f t="shared" si="19"/>
        <v>0</v>
      </c>
      <c r="H339" s="304"/>
      <c r="I339" s="304"/>
      <c r="J339" s="303" t="s">
        <v>3797</v>
      </c>
      <c r="K339" s="306" t="s">
        <v>3569</v>
      </c>
    </row>
    <row r="340" s="200" customFormat="1" hidden="1" spans="1:11">
      <c r="A340" s="298">
        <f>SUBTOTAL(3,$B$7:B340)</f>
        <v>23</v>
      </c>
      <c r="B340" s="303" t="s">
        <v>3798</v>
      </c>
      <c r="C340" s="303"/>
      <c r="D340" s="243"/>
      <c r="E340" s="223"/>
      <c r="F340" s="223">
        <v>0.05</v>
      </c>
      <c r="G340" s="225">
        <f t="shared" si="19"/>
        <v>0</v>
      </c>
      <c r="H340" s="304"/>
      <c r="I340" s="304"/>
      <c r="J340" s="303" t="s">
        <v>3799</v>
      </c>
      <c r="K340" s="306" t="s">
        <v>3569</v>
      </c>
    </row>
    <row r="341" s="200" customFormat="1" hidden="1" spans="1:11">
      <c r="A341" s="294">
        <f>SUBTOTAL(3,$B$7:B341)</f>
        <v>23</v>
      </c>
      <c r="B341" s="303" t="s">
        <v>3800</v>
      </c>
      <c r="C341" s="303"/>
      <c r="D341" s="243"/>
      <c r="E341" s="223"/>
      <c r="F341" s="223">
        <v>0.07767</v>
      </c>
      <c r="G341" s="225">
        <f t="shared" si="19"/>
        <v>0</v>
      </c>
      <c r="H341" s="304"/>
      <c r="I341" s="304"/>
      <c r="J341" s="303" t="s">
        <v>3801</v>
      </c>
      <c r="K341" s="306" t="s">
        <v>3569</v>
      </c>
    </row>
    <row r="342" s="200" customFormat="1" hidden="1" spans="1:11">
      <c r="A342" s="298">
        <f>SUBTOTAL(3,$B$7:B342)</f>
        <v>23</v>
      </c>
      <c r="B342" s="303" t="s">
        <v>3802</v>
      </c>
      <c r="C342" s="303"/>
      <c r="D342" s="243"/>
      <c r="E342" s="223"/>
      <c r="F342" s="223">
        <v>0.05</v>
      </c>
      <c r="G342" s="225">
        <f t="shared" si="19"/>
        <v>0</v>
      </c>
      <c r="H342" s="304"/>
      <c r="I342" s="304"/>
      <c r="J342" s="303" t="s">
        <v>3803</v>
      </c>
      <c r="K342" s="306" t="s">
        <v>3569</v>
      </c>
    </row>
    <row r="343" s="200" customFormat="1" hidden="1" spans="1:11">
      <c r="A343" s="294">
        <f>SUBTOTAL(3,$B$7:B343)</f>
        <v>23</v>
      </c>
      <c r="B343" s="303" t="s">
        <v>3804</v>
      </c>
      <c r="C343" s="303"/>
      <c r="D343" s="243"/>
      <c r="E343" s="223"/>
      <c r="F343" s="223">
        <v>0.03</v>
      </c>
      <c r="G343" s="225">
        <f t="shared" si="19"/>
        <v>0</v>
      </c>
      <c r="H343" s="304"/>
      <c r="I343" s="304"/>
      <c r="J343" s="303" t="s">
        <v>3805</v>
      </c>
      <c r="K343" s="306" t="s">
        <v>3569</v>
      </c>
    </row>
    <row r="344" s="200" customFormat="1" hidden="1" spans="1:11">
      <c r="A344" s="298">
        <f>SUBTOTAL(3,$B$7:B344)</f>
        <v>23</v>
      </c>
      <c r="B344" s="303" t="s">
        <v>3806</v>
      </c>
      <c r="C344" s="303"/>
      <c r="D344" s="243"/>
      <c r="E344" s="223"/>
      <c r="F344" s="223">
        <v>1.47</v>
      </c>
      <c r="G344" s="225">
        <f t="shared" si="19"/>
        <v>0</v>
      </c>
      <c r="H344" s="304"/>
      <c r="I344" s="304"/>
      <c r="J344" s="303" t="s">
        <v>3807</v>
      </c>
      <c r="K344" s="306" t="s">
        <v>3569</v>
      </c>
    </row>
    <row r="345" s="200" customFormat="1" hidden="1" spans="1:11">
      <c r="A345" s="294">
        <f>SUBTOTAL(3,$B$7:B345)</f>
        <v>23</v>
      </c>
      <c r="B345" s="303" t="s">
        <v>3808</v>
      </c>
      <c r="C345" s="303"/>
      <c r="D345" s="243"/>
      <c r="E345" s="223"/>
      <c r="F345" s="223">
        <v>1.41</v>
      </c>
      <c r="G345" s="225">
        <f t="shared" si="19"/>
        <v>0</v>
      </c>
      <c r="H345" s="304"/>
      <c r="I345" s="304"/>
      <c r="J345" s="303" t="s">
        <v>3809</v>
      </c>
      <c r="K345" s="306" t="s">
        <v>3569</v>
      </c>
    </row>
    <row r="346" s="200" customFormat="1" hidden="1" spans="1:11">
      <c r="A346" s="298">
        <f>SUBTOTAL(3,$B$7:B346)</f>
        <v>23</v>
      </c>
      <c r="B346" s="303" t="s">
        <v>3810</v>
      </c>
      <c r="C346" s="303"/>
      <c r="D346" s="243"/>
      <c r="E346" s="223"/>
      <c r="F346" s="223">
        <v>24</v>
      </c>
      <c r="G346" s="225">
        <f t="shared" si="19"/>
        <v>0</v>
      </c>
      <c r="H346" s="304"/>
      <c r="I346" s="304"/>
      <c r="J346" s="303" t="s">
        <v>3811</v>
      </c>
      <c r="K346" s="306" t="s">
        <v>3569</v>
      </c>
    </row>
    <row r="347" s="200" customFormat="1" hidden="1" spans="1:11">
      <c r="A347" s="294">
        <f>SUBTOTAL(3,$B$7:B347)</f>
        <v>23</v>
      </c>
      <c r="B347" s="303" t="s">
        <v>3812</v>
      </c>
      <c r="C347" s="303"/>
      <c r="D347" s="243"/>
      <c r="E347" s="223"/>
      <c r="F347" s="223">
        <v>8.5</v>
      </c>
      <c r="G347" s="225">
        <f t="shared" si="19"/>
        <v>0</v>
      </c>
      <c r="H347" s="304"/>
      <c r="I347" s="304"/>
      <c r="J347" s="303" t="s">
        <v>3813</v>
      </c>
      <c r="K347" s="306" t="s">
        <v>3569</v>
      </c>
    </row>
    <row r="348" s="200" customFormat="1" hidden="1" spans="1:11">
      <c r="A348" s="298">
        <f>SUBTOTAL(3,$B$7:B348)</f>
        <v>23</v>
      </c>
      <c r="B348" s="303" t="s">
        <v>3814</v>
      </c>
      <c r="C348" s="303"/>
      <c r="D348" s="243"/>
      <c r="E348" s="223"/>
      <c r="F348" s="223">
        <v>111.11</v>
      </c>
      <c r="G348" s="225">
        <f t="shared" si="19"/>
        <v>0</v>
      </c>
      <c r="H348" s="304"/>
      <c r="I348" s="304"/>
      <c r="J348" s="303" t="s">
        <v>3815</v>
      </c>
      <c r="K348" s="306" t="s">
        <v>3569</v>
      </c>
    </row>
    <row r="349" s="200" customFormat="1" hidden="1" spans="1:11">
      <c r="A349" s="294">
        <f>SUBTOTAL(3,$B$7:B349)</f>
        <v>23</v>
      </c>
      <c r="B349" s="303" t="s">
        <v>3816</v>
      </c>
      <c r="C349" s="303"/>
      <c r="D349" s="243"/>
      <c r="E349" s="223"/>
      <c r="F349" s="223">
        <v>11.43</v>
      </c>
      <c r="G349" s="225">
        <f t="shared" si="19"/>
        <v>0</v>
      </c>
      <c r="H349" s="304"/>
      <c r="I349" s="304"/>
      <c r="J349" s="303" t="s">
        <v>3817</v>
      </c>
      <c r="K349" s="306" t="s">
        <v>3569</v>
      </c>
    </row>
    <row r="350" s="200" customFormat="1" hidden="1" spans="1:11">
      <c r="A350" s="298">
        <f>SUBTOTAL(3,$B$7:B350)</f>
        <v>23</v>
      </c>
      <c r="B350" s="303" t="s">
        <v>3818</v>
      </c>
      <c r="C350" s="303"/>
      <c r="D350" s="243"/>
      <c r="E350" s="223"/>
      <c r="F350" s="223">
        <v>0.76</v>
      </c>
      <c r="G350" s="225">
        <f t="shared" si="19"/>
        <v>0</v>
      </c>
      <c r="H350" s="304"/>
      <c r="I350" s="304"/>
      <c r="J350" s="303" t="s">
        <v>3819</v>
      </c>
      <c r="K350" s="306" t="s">
        <v>3569</v>
      </c>
    </row>
    <row r="351" s="201" customFormat="1" hidden="1" spans="1:11">
      <c r="A351" s="176">
        <f>SUBTOTAL(3,$B$7:B351)</f>
        <v>23</v>
      </c>
      <c r="B351" s="182" t="s">
        <v>3820</v>
      </c>
      <c r="C351" s="182"/>
      <c r="D351" s="243" t="s">
        <v>1843</v>
      </c>
      <c r="E351" s="223"/>
      <c r="F351" s="223">
        <v>1862.39</v>
      </c>
      <c r="G351" s="225">
        <f t="shared" si="19"/>
        <v>0</v>
      </c>
      <c r="H351" s="305"/>
      <c r="I351" s="305"/>
      <c r="J351" s="182"/>
      <c r="K351" s="203"/>
    </row>
    <row r="352" s="194" customFormat="1" hidden="1" spans="1:11">
      <c r="A352" s="298">
        <f>SUBTOTAL(3,$B$7:B352)</f>
        <v>23</v>
      </c>
      <c r="B352" s="182" t="s">
        <v>3821</v>
      </c>
      <c r="C352" s="182"/>
      <c r="D352" s="243" t="s">
        <v>1151</v>
      </c>
      <c r="E352" s="223"/>
      <c r="F352" s="223">
        <v>614.224667</v>
      </c>
      <c r="G352" s="225">
        <f t="shared" si="19"/>
        <v>0</v>
      </c>
      <c r="H352" s="305"/>
      <c r="I352" s="305"/>
      <c r="J352" s="182" t="s">
        <v>3822</v>
      </c>
      <c r="K352" s="203" t="s">
        <v>3569</v>
      </c>
    </row>
    <row r="353" s="200" customFormat="1" ht="15" hidden="1" customHeight="1" spans="1:11">
      <c r="A353" s="294">
        <f>SUBTOTAL(3,$B$7:B353)</f>
        <v>23</v>
      </c>
      <c r="B353" s="303" t="s">
        <v>3823</v>
      </c>
      <c r="C353" s="303"/>
      <c r="D353" s="298"/>
      <c r="E353" s="313"/>
      <c r="F353" s="314">
        <v>200</v>
      </c>
      <c r="G353" s="225">
        <f t="shared" si="19"/>
        <v>0</v>
      </c>
      <c r="H353" s="304"/>
      <c r="I353" s="304"/>
      <c r="J353" s="303" t="s">
        <v>3824</v>
      </c>
      <c r="K353" s="306" t="s">
        <v>3569</v>
      </c>
    </row>
    <row r="354" s="194" customFormat="1" ht="15" hidden="1" customHeight="1" spans="1:11">
      <c r="A354" s="176">
        <f>SUBTOTAL(3,$B$7:B354)</f>
        <v>23</v>
      </c>
      <c r="B354" s="182" t="s">
        <v>3825</v>
      </c>
      <c r="C354" s="315" t="s">
        <v>3826</v>
      </c>
      <c r="D354" s="243" t="s">
        <v>921</v>
      </c>
      <c r="E354" s="223"/>
      <c r="F354" s="223" t="s">
        <v>3827</v>
      </c>
      <c r="G354" s="225">
        <f t="shared" ref="G354:G365" si="20">E354*F354</f>
        <v>0</v>
      </c>
      <c r="H354" s="256"/>
      <c r="I354" s="264"/>
      <c r="J354" s="182" t="s">
        <v>3828</v>
      </c>
      <c r="K354" s="203"/>
    </row>
    <row r="355" s="194" customFormat="1" ht="15" hidden="1" customHeight="1" spans="1:11">
      <c r="A355" s="176">
        <f>SUBTOTAL(3,$B$7:B355)</f>
        <v>23</v>
      </c>
      <c r="B355" s="182" t="s">
        <v>3619</v>
      </c>
      <c r="C355" s="315" t="s">
        <v>3826</v>
      </c>
      <c r="D355" s="243" t="s">
        <v>305</v>
      </c>
      <c r="E355" s="223"/>
      <c r="F355" s="223" t="s">
        <v>3829</v>
      </c>
      <c r="G355" s="225">
        <f t="shared" si="20"/>
        <v>0</v>
      </c>
      <c r="H355" s="256"/>
      <c r="I355" s="264"/>
      <c r="J355" s="182" t="s">
        <v>3620</v>
      </c>
      <c r="K355" s="203"/>
    </row>
    <row r="356" s="194" customFormat="1" ht="15" hidden="1" customHeight="1" spans="1:11">
      <c r="A356" s="176">
        <f>SUBTOTAL(3,$B$7:B356)</f>
        <v>23</v>
      </c>
      <c r="B356" s="182" t="s">
        <v>3830</v>
      </c>
      <c r="C356" s="315" t="s">
        <v>3826</v>
      </c>
      <c r="D356" s="243" t="s">
        <v>305</v>
      </c>
      <c r="E356" s="223"/>
      <c r="F356" s="223" t="s">
        <v>3831</v>
      </c>
      <c r="G356" s="225">
        <f t="shared" si="20"/>
        <v>0</v>
      </c>
      <c r="H356" s="256"/>
      <c r="I356" s="264"/>
      <c r="J356" s="182" t="s">
        <v>3832</v>
      </c>
      <c r="K356" s="203"/>
    </row>
    <row r="357" s="194" customFormat="1" ht="15" hidden="1" customHeight="1" spans="1:11">
      <c r="A357" s="176">
        <f>SUBTOTAL(3,$B$7:B357)</f>
        <v>23</v>
      </c>
      <c r="B357" s="182" t="s">
        <v>3605</v>
      </c>
      <c r="C357" s="315" t="s">
        <v>3826</v>
      </c>
      <c r="D357" s="243" t="s">
        <v>305</v>
      </c>
      <c r="E357" s="223"/>
      <c r="F357" s="223" t="s">
        <v>3833</v>
      </c>
      <c r="G357" s="225">
        <f t="shared" si="20"/>
        <v>0</v>
      </c>
      <c r="H357" s="256"/>
      <c r="I357" s="264"/>
      <c r="J357" s="182" t="s">
        <v>3606</v>
      </c>
      <c r="K357" s="203"/>
    </row>
    <row r="358" s="194" customFormat="1" ht="15" hidden="1" customHeight="1" spans="1:11">
      <c r="A358" s="176">
        <f>SUBTOTAL(3,$B$7:B358)</f>
        <v>23</v>
      </c>
      <c r="B358" s="182" t="s">
        <v>3834</v>
      </c>
      <c r="C358" s="315" t="s">
        <v>3826</v>
      </c>
      <c r="D358" s="243" t="s">
        <v>305</v>
      </c>
      <c r="E358" s="223"/>
      <c r="F358" s="223" t="s">
        <v>3835</v>
      </c>
      <c r="G358" s="225">
        <f t="shared" si="20"/>
        <v>0</v>
      </c>
      <c r="H358" s="256"/>
      <c r="I358" s="264"/>
      <c r="J358" s="182" t="s">
        <v>3836</v>
      </c>
      <c r="K358" s="203"/>
    </row>
    <row r="359" s="194" customFormat="1" ht="15" hidden="1" customHeight="1" spans="1:11">
      <c r="A359" s="176">
        <f>SUBTOTAL(3,$B$7:B359)</f>
        <v>23</v>
      </c>
      <c r="B359" s="182" t="s">
        <v>3837</v>
      </c>
      <c r="C359" s="315" t="s">
        <v>3826</v>
      </c>
      <c r="D359" s="243" t="s">
        <v>3324</v>
      </c>
      <c r="E359" s="223"/>
      <c r="F359" s="223" t="s">
        <v>3838</v>
      </c>
      <c r="G359" s="225">
        <f t="shared" si="20"/>
        <v>0</v>
      </c>
      <c r="H359" s="256"/>
      <c r="I359" s="264"/>
      <c r="J359" s="182" t="s">
        <v>3839</v>
      </c>
      <c r="K359" s="203"/>
    </row>
    <row r="360" s="194" customFormat="1" ht="15" hidden="1" customHeight="1" spans="1:11">
      <c r="A360" s="176">
        <f>SUBTOTAL(3,$B$7:B360)</f>
        <v>23</v>
      </c>
      <c r="B360" s="182" t="s">
        <v>3611</v>
      </c>
      <c r="C360" s="315" t="s">
        <v>3826</v>
      </c>
      <c r="D360" s="243" t="s">
        <v>305</v>
      </c>
      <c r="E360" s="223"/>
      <c r="F360" s="223" t="s">
        <v>3840</v>
      </c>
      <c r="G360" s="225">
        <f t="shared" si="20"/>
        <v>0</v>
      </c>
      <c r="H360" s="256"/>
      <c r="I360" s="264"/>
      <c r="J360" s="182" t="s">
        <v>3612</v>
      </c>
      <c r="K360" s="203"/>
    </row>
    <row r="361" s="194" customFormat="1" ht="15" hidden="1" customHeight="1" spans="1:11">
      <c r="A361" s="176">
        <f>SUBTOTAL(3,$B$7:B361)</f>
        <v>23</v>
      </c>
      <c r="B361" s="182" t="s">
        <v>3841</v>
      </c>
      <c r="C361" s="315" t="s">
        <v>3826</v>
      </c>
      <c r="D361" s="243" t="s">
        <v>1151</v>
      </c>
      <c r="E361" s="223"/>
      <c r="F361" s="223" t="s">
        <v>3842</v>
      </c>
      <c r="G361" s="225">
        <f t="shared" si="20"/>
        <v>0</v>
      </c>
      <c r="H361" s="256"/>
      <c r="I361" s="264"/>
      <c r="J361" s="182" t="s">
        <v>3843</v>
      </c>
      <c r="K361" s="203"/>
    </row>
    <row r="362" s="194" customFormat="1" ht="15.95" hidden="1" customHeight="1" spans="1:11">
      <c r="A362" s="176">
        <f>SUBTOTAL(3,$B$7:B362)</f>
        <v>23</v>
      </c>
      <c r="B362" s="182" t="s">
        <v>3844</v>
      </c>
      <c r="C362" s="315" t="s">
        <v>3826</v>
      </c>
      <c r="D362" s="243" t="s">
        <v>1151</v>
      </c>
      <c r="E362" s="223"/>
      <c r="F362" s="223" t="s">
        <v>3845</v>
      </c>
      <c r="G362" s="225">
        <f t="shared" si="20"/>
        <v>0</v>
      </c>
      <c r="H362" s="256"/>
      <c r="I362" s="264"/>
      <c r="J362" s="182" t="s">
        <v>3846</v>
      </c>
      <c r="K362" s="203"/>
    </row>
    <row r="363" s="194" customFormat="1" ht="15.95" hidden="1" customHeight="1" spans="1:11">
      <c r="A363" s="176">
        <f>SUBTOTAL(3,$B$7:B363)</f>
        <v>23</v>
      </c>
      <c r="B363" s="182" t="s">
        <v>3607</v>
      </c>
      <c r="C363" s="315" t="s">
        <v>3826</v>
      </c>
      <c r="D363" s="243" t="s">
        <v>305</v>
      </c>
      <c r="E363" s="223"/>
      <c r="F363" s="223" t="s">
        <v>3847</v>
      </c>
      <c r="G363" s="225">
        <f t="shared" si="20"/>
        <v>0</v>
      </c>
      <c r="H363" s="256"/>
      <c r="I363" s="264"/>
      <c r="J363" s="182" t="s">
        <v>3608</v>
      </c>
      <c r="K363" s="203"/>
    </row>
    <row r="364" s="194" customFormat="1" ht="15.95" hidden="1" customHeight="1" spans="1:11">
      <c r="A364" s="176">
        <f>SUBTOTAL(3,$B$7:B364)</f>
        <v>23</v>
      </c>
      <c r="B364" s="182" t="s">
        <v>3848</v>
      </c>
      <c r="C364" s="315" t="s">
        <v>3826</v>
      </c>
      <c r="D364" s="243" t="s">
        <v>305</v>
      </c>
      <c r="E364" s="223"/>
      <c r="F364" s="223" t="s">
        <v>3849</v>
      </c>
      <c r="G364" s="225">
        <f t="shared" si="20"/>
        <v>0</v>
      </c>
      <c r="H364" s="256"/>
      <c r="I364" s="264"/>
      <c r="J364" s="182" t="s">
        <v>3850</v>
      </c>
      <c r="K364" s="203"/>
    </row>
    <row r="365" s="194" customFormat="1" ht="15.95" hidden="1" customHeight="1" spans="1:11">
      <c r="A365" s="176">
        <f>SUBTOTAL(3,$B$7:B365)</f>
        <v>23</v>
      </c>
      <c r="B365" s="182" t="s">
        <v>3617</v>
      </c>
      <c r="C365" s="315" t="s">
        <v>3826</v>
      </c>
      <c r="D365" s="243" t="s">
        <v>1151</v>
      </c>
      <c r="E365" s="223"/>
      <c r="F365" s="223" t="s">
        <v>3851</v>
      </c>
      <c r="G365" s="225">
        <f t="shared" si="20"/>
        <v>0</v>
      </c>
      <c r="H365" s="256"/>
      <c r="I365" s="264"/>
      <c r="J365" s="182" t="s">
        <v>3618</v>
      </c>
      <c r="K365" s="203"/>
    </row>
    <row r="366" s="194" customFormat="1" ht="15.95" customHeight="1" spans="1:11">
      <c r="A366" s="176">
        <f>SUBTOTAL(3,$B$7:B366)</f>
        <v>24</v>
      </c>
      <c r="B366" s="182" t="s">
        <v>3852</v>
      </c>
      <c r="C366" s="315" t="s">
        <v>3853</v>
      </c>
      <c r="D366" s="243" t="s">
        <v>3854</v>
      </c>
      <c r="E366" s="316">
        <v>1.06</v>
      </c>
      <c r="F366" s="223">
        <v>680</v>
      </c>
      <c r="G366" s="225">
        <f t="shared" ref="G366:G380" si="21">E366*F366</f>
        <v>720.8</v>
      </c>
      <c r="H366" s="220"/>
      <c r="I366" s="220"/>
      <c r="J366" s="182"/>
      <c r="K366" s="203"/>
    </row>
    <row r="367" s="194" customFormat="1" ht="15.95" customHeight="1" spans="1:11">
      <c r="A367" s="176">
        <f>SUBTOTAL(3,$B$7:B367)</f>
        <v>25</v>
      </c>
      <c r="B367" s="182" t="s">
        <v>3855</v>
      </c>
      <c r="C367" s="315" t="s">
        <v>3856</v>
      </c>
      <c r="D367" s="243" t="s">
        <v>3857</v>
      </c>
      <c r="E367" s="223">
        <v>0.02</v>
      </c>
      <c r="F367" s="223">
        <v>850</v>
      </c>
      <c r="G367" s="225">
        <f t="shared" si="21"/>
        <v>17</v>
      </c>
      <c r="H367" s="220"/>
      <c r="I367" s="220"/>
      <c r="J367" s="182"/>
      <c r="K367" s="203"/>
    </row>
    <row r="368" s="194" customFormat="1" ht="15.95" customHeight="1" spans="1:11">
      <c r="A368" s="176">
        <f>SUBTOTAL(3,$B$7:B368)</f>
        <v>26</v>
      </c>
      <c r="B368" s="182" t="s">
        <v>3858</v>
      </c>
      <c r="C368" s="315" t="s">
        <v>3859</v>
      </c>
      <c r="D368" s="243" t="s">
        <v>1151</v>
      </c>
      <c r="E368" s="223">
        <v>2</v>
      </c>
      <c r="F368" s="223">
        <v>35.15</v>
      </c>
      <c r="G368" s="225">
        <f t="shared" si="21"/>
        <v>70.3</v>
      </c>
      <c r="H368" s="220"/>
      <c r="I368" s="220"/>
      <c r="J368" s="182"/>
      <c r="K368" s="203"/>
    </row>
    <row r="369" s="194" customFormat="1" ht="15.95" customHeight="1" spans="1:11">
      <c r="A369" s="176">
        <f>SUBTOTAL(3,$B$7:B369)</f>
        <v>27</v>
      </c>
      <c r="B369" s="182" t="s">
        <v>3414</v>
      </c>
      <c r="C369" s="315" t="s">
        <v>3860</v>
      </c>
      <c r="D369" s="243" t="s">
        <v>3064</v>
      </c>
      <c r="E369" s="223">
        <v>99</v>
      </c>
      <c r="F369" s="223">
        <v>58.62</v>
      </c>
      <c r="G369" s="225">
        <f t="shared" si="21"/>
        <v>5803.38</v>
      </c>
      <c r="H369" s="220"/>
      <c r="I369" s="220"/>
      <c r="J369" s="182"/>
      <c r="K369" s="203"/>
    </row>
    <row r="370" s="194" customFormat="1" ht="15.95" customHeight="1" spans="1:11">
      <c r="A370" s="176">
        <f>SUBTOTAL(3,$B$7:B370)</f>
        <v>28</v>
      </c>
      <c r="B370" s="182" t="s">
        <v>3861</v>
      </c>
      <c r="C370" s="315"/>
      <c r="D370" s="243" t="s">
        <v>305</v>
      </c>
      <c r="E370" s="223">
        <v>16</v>
      </c>
      <c r="F370" s="223">
        <v>20</v>
      </c>
      <c r="G370" s="225">
        <f t="shared" si="21"/>
        <v>320</v>
      </c>
      <c r="H370" s="220"/>
      <c r="I370" s="220"/>
      <c r="J370" s="182"/>
      <c r="K370" s="203"/>
    </row>
    <row r="371" s="194" customFormat="1" ht="15.95" customHeight="1" spans="1:11">
      <c r="A371" s="176">
        <f>SUBTOTAL(3,$B$7:B371)</f>
        <v>29</v>
      </c>
      <c r="B371" s="182" t="s">
        <v>3862</v>
      </c>
      <c r="C371" s="315" t="s">
        <v>3863</v>
      </c>
      <c r="D371" s="243" t="s">
        <v>1151</v>
      </c>
      <c r="E371" s="223">
        <v>2</v>
      </c>
      <c r="F371" s="223">
        <v>465.5</v>
      </c>
      <c r="G371" s="225">
        <f t="shared" si="21"/>
        <v>931</v>
      </c>
      <c r="H371" s="220"/>
      <c r="I371" s="220"/>
      <c r="J371" s="182"/>
      <c r="K371" s="203"/>
    </row>
    <row r="372" s="194" customFormat="1" ht="15.95" customHeight="1" spans="1:11">
      <c r="A372" s="176">
        <f>SUBTOTAL(3,$B$7:B372)</f>
        <v>30</v>
      </c>
      <c r="B372" s="182" t="s">
        <v>3864</v>
      </c>
      <c r="C372" s="315" t="s">
        <v>3865</v>
      </c>
      <c r="D372" s="243" t="s">
        <v>623</v>
      </c>
      <c r="E372" s="223">
        <v>8</v>
      </c>
      <c r="F372" s="223">
        <v>12.43</v>
      </c>
      <c r="G372" s="225">
        <f t="shared" si="21"/>
        <v>99.44</v>
      </c>
      <c r="H372" s="220"/>
      <c r="I372" s="220"/>
      <c r="J372" s="182"/>
      <c r="K372" s="203"/>
    </row>
    <row r="373" s="194" customFormat="1" ht="15.95" customHeight="1" spans="1:11">
      <c r="A373" s="176">
        <f>SUBTOTAL(3,$B$7:B373)</f>
        <v>31</v>
      </c>
      <c r="B373" s="182" t="s">
        <v>3866</v>
      </c>
      <c r="C373" s="315" t="s">
        <v>3867</v>
      </c>
      <c r="D373" s="243" t="s">
        <v>623</v>
      </c>
      <c r="E373" s="223">
        <v>16</v>
      </c>
      <c r="F373" s="223">
        <v>2.65</v>
      </c>
      <c r="G373" s="225">
        <f t="shared" si="21"/>
        <v>42.4</v>
      </c>
      <c r="H373" s="220"/>
      <c r="I373" s="220"/>
      <c r="J373" s="182"/>
      <c r="K373" s="203"/>
    </row>
    <row r="374" s="194" customFormat="1" ht="15.95" customHeight="1" spans="1:11">
      <c r="A374" s="176">
        <f>SUBTOTAL(3,$B$7:B374)</f>
        <v>32</v>
      </c>
      <c r="B374" s="182" t="s">
        <v>3868</v>
      </c>
      <c r="C374" s="315" t="s">
        <v>3869</v>
      </c>
      <c r="D374" s="243" t="s">
        <v>3311</v>
      </c>
      <c r="E374" s="223">
        <v>3.52</v>
      </c>
      <c r="F374" s="223">
        <v>6.8</v>
      </c>
      <c r="G374" s="225">
        <f t="shared" si="21"/>
        <v>23.936</v>
      </c>
      <c r="H374" s="220"/>
      <c r="I374" s="220"/>
      <c r="J374" s="182"/>
      <c r="K374" s="203"/>
    </row>
    <row r="375" s="194" customFormat="1" ht="15.95" customHeight="1" spans="1:11">
      <c r="A375" s="176">
        <f>SUBTOTAL(3,$B$7:B375)</f>
        <v>33</v>
      </c>
      <c r="B375" s="182" t="s">
        <v>3868</v>
      </c>
      <c r="C375" s="315" t="s">
        <v>3870</v>
      </c>
      <c r="D375" s="243" t="s">
        <v>3311</v>
      </c>
      <c r="E375" s="223">
        <v>26.82</v>
      </c>
      <c r="F375" s="223">
        <v>6.8</v>
      </c>
      <c r="G375" s="225">
        <f t="shared" si="21"/>
        <v>182.376</v>
      </c>
      <c r="H375" s="220"/>
      <c r="I375" s="220"/>
      <c r="J375" s="182"/>
      <c r="K375" s="203"/>
    </row>
    <row r="376" s="194" customFormat="1" ht="15.95" customHeight="1" spans="1:11">
      <c r="A376" s="176">
        <f>SUBTOTAL(3,$B$7:B376)</f>
        <v>34</v>
      </c>
      <c r="B376" s="182" t="s">
        <v>3868</v>
      </c>
      <c r="C376" s="315" t="s">
        <v>3871</v>
      </c>
      <c r="D376" s="243" t="s">
        <v>3311</v>
      </c>
      <c r="E376" s="223">
        <v>27.64</v>
      </c>
      <c r="F376" s="223">
        <v>6.8</v>
      </c>
      <c r="G376" s="225">
        <f t="shared" si="21"/>
        <v>187.952</v>
      </c>
      <c r="H376" s="220"/>
      <c r="I376" s="220"/>
      <c r="J376" s="182"/>
      <c r="K376" s="203"/>
    </row>
    <row r="377" s="194" customFormat="1" ht="15.95" customHeight="1" spans="1:11">
      <c r="A377" s="176">
        <f>SUBTOTAL(3,$B$7:B377)</f>
        <v>35</v>
      </c>
      <c r="B377" s="182" t="s">
        <v>3872</v>
      </c>
      <c r="C377" s="315"/>
      <c r="D377" s="243" t="s">
        <v>3854</v>
      </c>
      <c r="E377" s="223">
        <v>2.76</v>
      </c>
      <c r="F377" s="223">
        <v>185</v>
      </c>
      <c r="G377" s="225">
        <f t="shared" si="21"/>
        <v>510.6</v>
      </c>
      <c r="H377" s="220"/>
      <c r="I377" s="220"/>
      <c r="J377" s="182"/>
      <c r="K377" s="203"/>
    </row>
    <row r="378" s="194" customFormat="1" ht="15.95" customHeight="1" spans="1:11">
      <c r="A378" s="176">
        <f>SUBTOTAL(3,$B$7:B378)</f>
        <v>36</v>
      </c>
      <c r="B378" s="182" t="s">
        <v>3873</v>
      </c>
      <c r="C378" s="315"/>
      <c r="D378" s="243" t="s">
        <v>3854</v>
      </c>
      <c r="E378" s="223">
        <v>1.44</v>
      </c>
      <c r="F378" s="223">
        <v>120</v>
      </c>
      <c r="G378" s="225">
        <f t="shared" si="21"/>
        <v>172.8</v>
      </c>
      <c r="H378" s="220"/>
      <c r="I378" s="220"/>
      <c r="J378" s="182"/>
      <c r="K378" s="203"/>
    </row>
    <row r="379" s="194" customFormat="1" ht="15.95" customHeight="1" spans="1:11">
      <c r="A379" s="176">
        <f>SUBTOTAL(3,$B$7:B379)</f>
        <v>37</v>
      </c>
      <c r="B379" s="182" t="s">
        <v>3874</v>
      </c>
      <c r="C379" s="315"/>
      <c r="D379" s="243" t="s">
        <v>3875</v>
      </c>
      <c r="E379" s="223">
        <v>1.66</v>
      </c>
      <c r="F379" s="223">
        <v>550</v>
      </c>
      <c r="G379" s="225">
        <f t="shared" si="21"/>
        <v>913</v>
      </c>
      <c r="H379" s="220"/>
      <c r="I379" s="220"/>
      <c r="J379" s="182"/>
      <c r="K379" s="203"/>
    </row>
    <row r="380" s="194" customFormat="1" ht="15.95" customHeight="1" spans="1:11">
      <c r="A380" s="176">
        <f>SUBTOTAL(3,$B$7:B380)</f>
        <v>38</v>
      </c>
      <c r="B380" s="182" t="s">
        <v>3876</v>
      </c>
      <c r="C380" s="315"/>
      <c r="D380" s="243" t="s">
        <v>305</v>
      </c>
      <c r="E380" s="223">
        <v>4</v>
      </c>
      <c r="F380" s="223">
        <v>17.55</v>
      </c>
      <c r="G380" s="225">
        <f t="shared" si="21"/>
        <v>70.2</v>
      </c>
      <c r="H380" s="220"/>
      <c r="I380" s="220"/>
      <c r="J380" s="182"/>
      <c r="K380" s="203"/>
    </row>
    <row r="381" ht="18" customHeight="1" spans="1:10">
      <c r="A381" s="176">
        <f>SUBTOTAL(3,$B$7:B381)</f>
        <v>39</v>
      </c>
      <c r="B381" s="301" t="s">
        <v>3877</v>
      </c>
      <c r="C381" s="302"/>
      <c r="D381" s="317"/>
      <c r="E381" s="318"/>
      <c r="F381" s="319"/>
      <c r="G381" s="256">
        <f t="shared" ref="G381:I381" si="22">SUM(G7:G380)</f>
        <v>25562.2976368</v>
      </c>
      <c r="H381" s="256"/>
      <c r="I381" s="256"/>
      <c r="J381" s="311"/>
    </row>
    <row r="382" ht="18" customHeight="1" spans="1:10">
      <c r="A382" s="176"/>
      <c r="B382" s="301"/>
      <c r="C382" s="302"/>
      <c r="D382" s="317"/>
      <c r="E382" s="318"/>
      <c r="F382" s="319"/>
      <c r="G382" s="320"/>
      <c r="H382" s="256"/>
      <c r="I382" s="264"/>
      <c r="J382" s="311"/>
    </row>
  </sheetData>
  <autoFilter ref="A6:L381">
    <filterColumn colId="4">
      <filters>
        <filter val="3.12"/>
        <filter val="3.52"/>
        <filter val="1.20"/>
        <filter val="2.60"/>
        <filter val="27.64"/>
        <filter val="1.66"/>
        <filter val="0.30"/>
        <filter val="2.76"/>
        <filter val="0.80"/>
        <filter val="2.00"/>
        <filter val="4.00"/>
        <filter val="6.00"/>
        <filter val="8.00"/>
        <filter val="12.00"/>
        <filter val="16.00"/>
        <filter val="18.00"/>
        <filter val="40.00"/>
        <filter val="55.80"/>
        <filter val="99.00"/>
        <filter val="260.00"/>
        <filter val="0.02"/>
        <filter val="26.82"/>
        <filter val="1.44"/>
        <filter val="1.06"/>
        <filter val="22.88"/>
      </filters>
    </filterColumn>
    <extLst/>
  </autoFilter>
  <mergeCells count="7">
    <mergeCell ref="A1:J1"/>
    <mergeCell ref="G4:I4"/>
    <mergeCell ref="A4:A5"/>
    <mergeCell ref="B4:B5"/>
    <mergeCell ref="C4:C5"/>
    <mergeCell ref="D4:D5"/>
    <mergeCell ref="E4:E5"/>
  </mergeCells>
  <conditionalFormatting sqref="J143">
    <cfRule type="duplicateValues" dxfId="0" priority="3"/>
  </conditionalFormatting>
  <conditionalFormatting sqref="J146">
    <cfRule type="duplicateValues" dxfId="0" priority="2"/>
  </conditionalFormatting>
  <conditionalFormatting sqref="J147">
    <cfRule type="duplicateValues" dxfId="0" priority="1"/>
  </conditionalFormatting>
  <dataValidations count="3">
    <dataValidation type="list" allowBlank="1" sqref="C354:C365 C366:C380">
      <formula1>"ODF产品,MODF产品,ODF设备"</formula1>
    </dataValidation>
    <dataValidation type="decimal" operator="between" allowBlank="1" showInputMessage="1" showErrorMessage="1" prompt="请输入数字" sqref="F39:F40">
      <formula1>0</formula1>
      <formula2>99999999.99</formula2>
    </dataValidation>
    <dataValidation type="decimal" operator="between" allowBlank="1" showInputMessage="1" showErrorMessage="1" sqref="F354:F365 F366:F380">
      <formula1>0</formula1>
      <formula2>9999999999.9999</formula2>
    </dataValidation>
  </dataValidations>
  <printOptions horizontalCentered="1"/>
  <pageMargins left="0.747916666666667" right="0.747916666666667" top="0.590277777777778" bottom="0.590277777777778" header="0" footer="0.432638888888889"/>
  <pageSetup paperSize="9" orientation="landscape"/>
  <headerFooter alignWithMargins="0">
    <oddFooter>&amp;L&amp;9设计负责人：&amp;C&amp;9审核：                          编制：&amp;R&amp;9&amp;B        编制日期：2019年05月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5"/>
  <sheetViews>
    <sheetView workbookViewId="0">
      <pane ySplit="1" topLeftCell="A2" activePane="bottomLeft" state="frozen"/>
      <selection/>
      <selection pane="bottomLeft" activeCell="J19" sqref="J19"/>
    </sheetView>
  </sheetViews>
  <sheetFormatPr defaultColWidth="9" defaultRowHeight="14.25"/>
  <cols>
    <col min="1" max="1" width="4.5" style="191" customWidth="1"/>
    <col min="2" max="5" width="9" style="191"/>
    <col min="6" max="6" width="3.5" style="191" customWidth="1"/>
    <col min="7" max="10" width="9" style="191"/>
    <col min="11" max="11" width="3.5" style="191" customWidth="1"/>
    <col min="12" max="15" width="9" style="191"/>
    <col min="16" max="16" width="4.5" style="191" customWidth="1"/>
    <col min="17" max="256" width="9" style="191"/>
    <col min="257" max="257" width="4.5" style="191" customWidth="1"/>
    <col min="258" max="261" width="9" style="191"/>
    <col min="262" max="262" width="3.5" style="191" customWidth="1"/>
    <col min="263" max="266" width="9" style="191"/>
    <col min="267" max="267" width="3.5" style="191" customWidth="1"/>
    <col min="268" max="271" width="9" style="191"/>
    <col min="272" max="272" width="4.5" style="191" customWidth="1"/>
    <col min="273" max="512" width="9" style="191"/>
    <col min="513" max="513" width="4.5" style="191" customWidth="1"/>
    <col min="514" max="517" width="9" style="191"/>
    <col min="518" max="518" width="3.5" style="191" customWidth="1"/>
    <col min="519" max="522" width="9" style="191"/>
    <col min="523" max="523" width="3.5" style="191" customWidth="1"/>
    <col min="524" max="527" width="9" style="191"/>
    <col min="528" max="528" width="4.5" style="191" customWidth="1"/>
    <col min="529" max="768" width="9" style="191"/>
    <col min="769" max="769" width="4.5" style="191" customWidth="1"/>
    <col min="770" max="773" width="9" style="191"/>
    <col min="774" max="774" width="3.5" style="191" customWidth="1"/>
    <col min="775" max="778" width="9" style="191"/>
    <col min="779" max="779" width="3.5" style="191" customWidth="1"/>
    <col min="780" max="783" width="9" style="191"/>
    <col min="784" max="784" width="4.5" style="191" customWidth="1"/>
    <col min="785" max="1024" width="9" style="191"/>
    <col min="1025" max="1025" width="4.5" style="191" customWidth="1"/>
    <col min="1026" max="1029" width="9" style="191"/>
    <col min="1030" max="1030" width="3.5" style="191" customWidth="1"/>
    <col min="1031" max="1034" width="9" style="191"/>
    <col min="1035" max="1035" width="3.5" style="191" customWidth="1"/>
    <col min="1036" max="1039" width="9" style="191"/>
    <col min="1040" max="1040" width="4.5" style="191" customWidth="1"/>
    <col min="1041" max="1280" width="9" style="191"/>
    <col min="1281" max="1281" width="4.5" style="191" customWidth="1"/>
    <col min="1282" max="1285" width="9" style="191"/>
    <col min="1286" max="1286" width="3.5" style="191" customWidth="1"/>
    <col min="1287" max="1290" width="9" style="191"/>
    <col min="1291" max="1291" width="3.5" style="191" customWidth="1"/>
    <col min="1292" max="1295" width="9" style="191"/>
    <col min="1296" max="1296" width="4.5" style="191" customWidth="1"/>
    <col min="1297" max="1536" width="9" style="191"/>
    <col min="1537" max="1537" width="4.5" style="191" customWidth="1"/>
    <col min="1538" max="1541" width="9" style="191"/>
    <col min="1542" max="1542" width="3.5" style="191" customWidth="1"/>
    <col min="1543" max="1546" width="9" style="191"/>
    <col min="1547" max="1547" width="3.5" style="191" customWidth="1"/>
    <col min="1548" max="1551" width="9" style="191"/>
    <col min="1552" max="1552" width="4.5" style="191" customWidth="1"/>
    <col min="1553" max="1792" width="9" style="191"/>
    <col min="1793" max="1793" width="4.5" style="191" customWidth="1"/>
    <col min="1794" max="1797" width="9" style="191"/>
    <col min="1798" max="1798" width="3.5" style="191" customWidth="1"/>
    <col min="1799" max="1802" width="9" style="191"/>
    <col min="1803" max="1803" width="3.5" style="191" customWidth="1"/>
    <col min="1804" max="1807" width="9" style="191"/>
    <col min="1808" max="1808" width="4.5" style="191" customWidth="1"/>
    <col min="1809" max="2048" width="9" style="191"/>
    <col min="2049" max="2049" width="4.5" style="191" customWidth="1"/>
    <col min="2050" max="2053" width="9" style="191"/>
    <col min="2054" max="2054" width="3.5" style="191" customWidth="1"/>
    <col min="2055" max="2058" width="9" style="191"/>
    <col min="2059" max="2059" width="3.5" style="191" customWidth="1"/>
    <col min="2060" max="2063" width="9" style="191"/>
    <col min="2064" max="2064" width="4.5" style="191" customWidth="1"/>
    <col min="2065" max="2304" width="9" style="191"/>
    <col min="2305" max="2305" width="4.5" style="191" customWidth="1"/>
    <col min="2306" max="2309" width="9" style="191"/>
    <col min="2310" max="2310" width="3.5" style="191" customWidth="1"/>
    <col min="2311" max="2314" width="9" style="191"/>
    <col min="2315" max="2315" width="3.5" style="191" customWidth="1"/>
    <col min="2316" max="2319" width="9" style="191"/>
    <col min="2320" max="2320" width="4.5" style="191" customWidth="1"/>
    <col min="2321" max="2560" width="9" style="191"/>
    <col min="2561" max="2561" width="4.5" style="191" customWidth="1"/>
    <col min="2562" max="2565" width="9" style="191"/>
    <col min="2566" max="2566" width="3.5" style="191" customWidth="1"/>
    <col min="2567" max="2570" width="9" style="191"/>
    <col min="2571" max="2571" width="3.5" style="191" customWidth="1"/>
    <col min="2572" max="2575" width="9" style="191"/>
    <col min="2576" max="2576" width="4.5" style="191" customWidth="1"/>
    <col min="2577" max="2816" width="9" style="191"/>
    <col min="2817" max="2817" width="4.5" style="191" customWidth="1"/>
    <col min="2818" max="2821" width="9" style="191"/>
    <col min="2822" max="2822" width="3.5" style="191" customWidth="1"/>
    <col min="2823" max="2826" width="9" style="191"/>
    <col min="2827" max="2827" width="3.5" style="191" customWidth="1"/>
    <col min="2828" max="2831" width="9" style="191"/>
    <col min="2832" max="2832" width="4.5" style="191" customWidth="1"/>
    <col min="2833" max="3072" width="9" style="191"/>
    <col min="3073" max="3073" width="4.5" style="191" customWidth="1"/>
    <col min="3074" max="3077" width="9" style="191"/>
    <col min="3078" max="3078" width="3.5" style="191" customWidth="1"/>
    <col min="3079" max="3082" width="9" style="191"/>
    <col min="3083" max="3083" width="3.5" style="191" customWidth="1"/>
    <col min="3084" max="3087" width="9" style="191"/>
    <col min="3088" max="3088" width="4.5" style="191" customWidth="1"/>
    <col min="3089" max="3328" width="9" style="191"/>
    <col min="3329" max="3329" width="4.5" style="191" customWidth="1"/>
    <col min="3330" max="3333" width="9" style="191"/>
    <col min="3334" max="3334" width="3.5" style="191" customWidth="1"/>
    <col min="3335" max="3338" width="9" style="191"/>
    <col min="3339" max="3339" width="3.5" style="191" customWidth="1"/>
    <col min="3340" max="3343" width="9" style="191"/>
    <col min="3344" max="3344" width="4.5" style="191" customWidth="1"/>
    <col min="3345" max="3584" width="9" style="191"/>
    <col min="3585" max="3585" width="4.5" style="191" customWidth="1"/>
    <col min="3586" max="3589" width="9" style="191"/>
    <col min="3590" max="3590" width="3.5" style="191" customWidth="1"/>
    <col min="3591" max="3594" width="9" style="191"/>
    <col min="3595" max="3595" width="3.5" style="191" customWidth="1"/>
    <col min="3596" max="3599" width="9" style="191"/>
    <col min="3600" max="3600" width="4.5" style="191" customWidth="1"/>
    <col min="3601" max="3840" width="9" style="191"/>
    <col min="3841" max="3841" width="4.5" style="191" customWidth="1"/>
    <col min="3842" max="3845" width="9" style="191"/>
    <col min="3846" max="3846" width="3.5" style="191" customWidth="1"/>
    <col min="3847" max="3850" width="9" style="191"/>
    <col min="3851" max="3851" width="3.5" style="191" customWidth="1"/>
    <col min="3852" max="3855" width="9" style="191"/>
    <col min="3856" max="3856" width="4.5" style="191" customWidth="1"/>
    <col min="3857" max="4096" width="9" style="191"/>
    <col min="4097" max="4097" width="4.5" style="191" customWidth="1"/>
    <col min="4098" max="4101" width="9" style="191"/>
    <col min="4102" max="4102" width="3.5" style="191" customWidth="1"/>
    <col min="4103" max="4106" width="9" style="191"/>
    <col min="4107" max="4107" width="3.5" style="191" customWidth="1"/>
    <col min="4108" max="4111" width="9" style="191"/>
    <col min="4112" max="4112" width="4.5" style="191" customWidth="1"/>
    <col min="4113" max="4352" width="9" style="191"/>
    <col min="4353" max="4353" width="4.5" style="191" customWidth="1"/>
    <col min="4354" max="4357" width="9" style="191"/>
    <col min="4358" max="4358" width="3.5" style="191" customWidth="1"/>
    <col min="4359" max="4362" width="9" style="191"/>
    <col min="4363" max="4363" width="3.5" style="191" customWidth="1"/>
    <col min="4364" max="4367" width="9" style="191"/>
    <col min="4368" max="4368" width="4.5" style="191" customWidth="1"/>
    <col min="4369" max="4608" width="9" style="191"/>
    <col min="4609" max="4609" width="4.5" style="191" customWidth="1"/>
    <col min="4610" max="4613" width="9" style="191"/>
    <col min="4614" max="4614" width="3.5" style="191" customWidth="1"/>
    <col min="4615" max="4618" width="9" style="191"/>
    <col min="4619" max="4619" width="3.5" style="191" customWidth="1"/>
    <col min="4620" max="4623" width="9" style="191"/>
    <col min="4624" max="4624" width="4.5" style="191" customWidth="1"/>
    <col min="4625" max="4864" width="9" style="191"/>
    <col min="4865" max="4865" width="4.5" style="191" customWidth="1"/>
    <col min="4866" max="4869" width="9" style="191"/>
    <col min="4870" max="4870" width="3.5" style="191" customWidth="1"/>
    <col min="4871" max="4874" width="9" style="191"/>
    <col min="4875" max="4875" width="3.5" style="191" customWidth="1"/>
    <col min="4876" max="4879" width="9" style="191"/>
    <col min="4880" max="4880" width="4.5" style="191" customWidth="1"/>
    <col min="4881" max="5120" width="9" style="191"/>
    <col min="5121" max="5121" width="4.5" style="191" customWidth="1"/>
    <col min="5122" max="5125" width="9" style="191"/>
    <col min="5126" max="5126" width="3.5" style="191" customWidth="1"/>
    <col min="5127" max="5130" width="9" style="191"/>
    <col min="5131" max="5131" width="3.5" style="191" customWidth="1"/>
    <col min="5132" max="5135" width="9" style="191"/>
    <col min="5136" max="5136" width="4.5" style="191" customWidth="1"/>
    <col min="5137" max="5376" width="9" style="191"/>
    <col min="5377" max="5377" width="4.5" style="191" customWidth="1"/>
    <col min="5378" max="5381" width="9" style="191"/>
    <col min="5382" max="5382" width="3.5" style="191" customWidth="1"/>
    <col min="5383" max="5386" width="9" style="191"/>
    <col min="5387" max="5387" width="3.5" style="191" customWidth="1"/>
    <col min="5388" max="5391" width="9" style="191"/>
    <col min="5392" max="5392" width="4.5" style="191" customWidth="1"/>
    <col min="5393" max="5632" width="9" style="191"/>
    <col min="5633" max="5633" width="4.5" style="191" customWidth="1"/>
    <col min="5634" max="5637" width="9" style="191"/>
    <col min="5638" max="5638" width="3.5" style="191" customWidth="1"/>
    <col min="5639" max="5642" width="9" style="191"/>
    <col min="5643" max="5643" width="3.5" style="191" customWidth="1"/>
    <col min="5644" max="5647" width="9" style="191"/>
    <col min="5648" max="5648" width="4.5" style="191" customWidth="1"/>
    <col min="5649" max="5888" width="9" style="191"/>
    <col min="5889" max="5889" width="4.5" style="191" customWidth="1"/>
    <col min="5890" max="5893" width="9" style="191"/>
    <col min="5894" max="5894" width="3.5" style="191" customWidth="1"/>
    <col min="5895" max="5898" width="9" style="191"/>
    <col min="5899" max="5899" width="3.5" style="191" customWidth="1"/>
    <col min="5900" max="5903" width="9" style="191"/>
    <col min="5904" max="5904" width="4.5" style="191" customWidth="1"/>
    <col min="5905" max="6144" width="9" style="191"/>
    <col min="6145" max="6145" width="4.5" style="191" customWidth="1"/>
    <col min="6146" max="6149" width="9" style="191"/>
    <col min="6150" max="6150" width="3.5" style="191" customWidth="1"/>
    <col min="6151" max="6154" width="9" style="191"/>
    <col min="6155" max="6155" width="3.5" style="191" customWidth="1"/>
    <col min="6156" max="6159" width="9" style="191"/>
    <col min="6160" max="6160" width="4.5" style="191" customWidth="1"/>
    <col min="6161" max="6400" width="9" style="191"/>
    <col min="6401" max="6401" width="4.5" style="191" customWidth="1"/>
    <col min="6402" max="6405" width="9" style="191"/>
    <col min="6406" max="6406" width="3.5" style="191" customWidth="1"/>
    <col min="6407" max="6410" width="9" style="191"/>
    <col min="6411" max="6411" width="3.5" style="191" customWidth="1"/>
    <col min="6412" max="6415" width="9" style="191"/>
    <col min="6416" max="6416" width="4.5" style="191" customWidth="1"/>
    <col min="6417" max="6656" width="9" style="191"/>
    <col min="6657" max="6657" width="4.5" style="191" customWidth="1"/>
    <col min="6658" max="6661" width="9" style="191"/>
    <col min="6662" max="6662" width="3.5" style="191" customWidth="1"/>
    <col min="6663" max="6666" width="9" style="191"/>
    <col min="6667" max="6667" width="3.5" style="191" customWidth="1"/>
    <col min="6668" max="6671" width="9" style="191"/>
    <col min="6672" max="6672" width="4.5" style="191" customWidth="1"/>
    <col min="6673" max="6912" width="9" style="191"/>
    <col min="6913" max="6913" width="4.5" style="191" customWidth="1"/>
    <col min="6914" max="6917" width="9" style="191"/>
    <col min="6918" max="6918" width="3.5" style="191" customWidth="1"/>
    <col min="6919" max="6922" width="9" style="191"/>
    <col min="6923" max="6923" width="3.5" style="191" customWidth="1"/>
    <col min="6924" max="6927" width="9" style="191"/>
    <col min="6928" max="6928" width="4.5" style="191" customWidth="1"/>
    <col min="6929" max="7168" width="9" style="191"/>
    <col min="7169" max="7169" width="4.5" style="191" customWidth="1"/>
    <col min="7170" max="7173" width="9" style="191"/>
    <col min="7174" max="7174" width="3.5" style="191" customWidth="1"/>
    <col min="7175" max="7178" width="9" style="191"/>
    <col min="7179" max="7179" width="3.5" style="191" customWidth="1"/>
    <col min="7180" max="7183" width="9" style="191"/>
    <col min="7184" max="7184" width="4.5" style="191" customWidth="1"/>
    <col min="7185" max="7424" width="9" style="191"/>
    <col min="7425" max="7425" width="4.5" style="191" customWidth="1"/>
    <col min="7426" max="7429" width="9" style="191"/>
    <col min="7430" max="7430" width="3.5" style="191" customWidth="1"/>
    <col min="7431" max="7434" width="9" style="191"/>
    <col min="7435" max="7435" width="3.5" style="191" customWidth="1"/>
    <col min="7436" max="7439" width="9" style="191"/>
    <col min="7440" max="7440" width="4.5" style="191" customWidth="1"/>
    <col min="7441" max="7680" width="9" style="191"/>
    <col min="7681" max="7681" width="4.5" style="191" customWidth="1"/>
    <col min="7682" max="7685" width="9" style="191"/>
    <col min="7686" max="7686" width="3.5" style="191" customWidth="1"/>
    <col min="7687" max="7690" width="9" style="191"/>
    <col min="7691" max="7691" width="3.5" style="191" customWidth="1"/>
    <col min="7692" max="7695" width="9" style="191"/>
    <col min="7696" max="7696" width="4.5" style="191" customWidth="1"/>
    <col min="7697" max="7936" width="9" style="191"/>
    <col min="7937" max="7937" width="4.5" style="191" customWidth="1"/>
    <col min="7938" max="7941" width="9" style="191"/>
    <col min="7942" max="7942" width="3.5" style="191" customWidth="1"/>
    <col min="7943" max="7946" width="9" style="191"/>
    <col min="7947" max="7947" width="3.5" style="191" customWidth="1"/>
    <col min="7948" max="7951" width="9" style="191"/>
    <col min="7952" max="7952" width="4.5" style="191" customWidth="1"/>
    <col min="7953" max="8192" width="9" style="191"/>
    <col min="8193" max="8193" width="4.5" style="191" customWidth="1"/>
    <col min="8194" max="8197" width="9" style="191"/>
    <col min="8198" max="8198" width="3.5" style="191" customWidth="1"/>
    <col min="8199" max="8202" width="9" style="191"/>
    <col min="8203" max="8203" width="3.5" style="191" customWidth="1"/>
    <col min="8204" max="8207" width="9" style="191"/>
    <col min="8208" max="8208" width="4.5" style="191" customWidth="1"/>
    <col min="8209" max="8448" width="9" style="191"/>
    <col min="8449" max="8449" width="4.5" style="191" customWidth="1"/>
    <col min="8450" max="8453" width="9" style="191"/>
    <col min="8454" max="8454" width="3.5" style="191" customWidth="1"/>
    <col min="8455" max="8458" width="9" style="191"/>
    <col min="8459" max="8459" width="3.5" style="191" customWidth="1"/>
    <col min="8460" max="8463" width="9" style="191"/>
    <col min="8464" max="8464" width="4.5" style="191" customWidth="1"/>
    <col min="8465" max="8704" width="9" style="191"/>
    <col min="8705" max="8705" width="4.5" style="191" customWidth="1"/>
    <col min="8706" max="8709" width="9" style="191"/>
    <col min="8710" max="8710" width="3.5" style="191" customWidth="1"/>
    <col min="8711" max="8714" width="9" style="191"/>
    <col min="8715" max="8715" width="3.5" style="191" customWidth="1"/>
    <col min="8716" max="8719" width="9" style="191"/>
    <col min="8720" max="8720" width="4.5" style="191" customWidth="1"/>
    <col min="8721" max="8960" width="9" style="191"/>
    <col min="8961" max="8961" width="4.5" style="191" customWidth="1"/>
    <col min="8962" max="8965" width="9" style="191"/>
    <col min="8966" max="8966" width="3.5" style="191" customWidth="1"/>
    <col min="8967" max="8970" width="9" style="191"/>
    <col min="8971" max="8971" width="3.5" style="191" customWidth="1"/>
    <col min="8972" max="8975" width="9" style="191"/>
    <col min="8976" max="8976" width="4.5" style="191" customWidth="1"/>
    <col min="8977" max="9216" width="9" style="191"/>
    <col min="9217" max="9217" width="4.5" style="191" customWidth="1"/>
    <col min="9218" max="9221" width="9" style="191"/>
    <col min="9222" max="9222" width="3.5" style="191" customWidth="1"/>
    <col min="9223" max="9226" width="9" style="191"/>
    <col min="9227" max="9227" width="3.5" style="191" customWidth="1"/>
    <col min="9228" max="9231" width="9" style="191"/>
    <col min="9232" max="9232" width="4.5" style="191" customWidth="1"/>
    <col min="9233" max="9472" width="9" style="191"/>
    <col min="9473" max="9473" width="4.5" style="191" customWidth="1"/>
    <col min="9474" max="9477" width="9" style="191"/>
    <col min="9478" max="9478" width="3.5" style="191" customWidth="1"/>
    <col min="9479" max="9482" width="9" style="191"/>
    <col min="9483" max="9483" width="3.5" style="191" customWidth="1"/>
    <col min="9484" max="9487" width="9" style="191"/>
    <col min="9488" max="9488" width="4.5" style="191" customWidth="1"/>
    <col min="9489" max="9728" width="9" style="191"/>
    <col min="9729" max="9729" width="4.5" style="191" customWidth="1"/>
    <col min="9730" max="9733" width="9" style="191"/>
    <col min="9734" max="9734" width="3.5" style="191" customWidth="1"/>
    <col min="9735" max="9738" width="9" style="191"/>
    <col min="9739" max="9739" width="3.5" style="191" customWidth="1"/>
    <col min="9740" max="9743" width="9" style="191"/>
    <col min="9744" max="9744" width="4.5" style="191" customWidth="1"/>
    <col min="9745" max="9984" width="9" style="191"/>
    <col min="9985" max="9985" width="4.5" style="191" customWidth="1"/>
    <col min="9986" max="9989" width="9" style="191"/>
    <col min="9990" max="9990" width="3.5" style="191" customWidth="1"/>
    <col min="9991" max="9994" width="9" style="191"/>
    <col min="9995" max="9995" width="3.5" style="191" customWidth="1"/>
    <col min="9996" max="9999" width="9" style="191"/>
    <col min="10000" max="10000" width="4.5" style="191" customWidth="1"/>
    <col min="10001" max="10240" width="9" style="191"/>
    <col min="10241" max="10241" width="4.5" style="191" customWidth="1"/>
    <col min="10242" max="10245" width="9" style="191"/>
    <col min="10246" max="10246" width="3.5" style="191" customWidth="1"/>
    <col min="10247" max="10250" width="9" style="191"/>
    <col min="10251" max="10251" width="3.5" style="191" customWidth="1"/>
    <col min="10252" max="10255" width="9" style="191"/>
    <col min="10256" max="10256" width="4.5" style="191" customWidth="1"/>
    <col min="10257" max="10496" width="9" style="191"/>
    <col min="10497" max="10497" width="4.5" style="191" customWidth="1"/>
    <col min="10498" max="10501" width="9" style="191"/>
    <col min="10502" max="10502" width="3.5" style="191" customWidth="1"/>
    <col min="10503" max="10506" width="9" style="191"/>
    <col min="10507" max="10507" width="3.5" style="191" customWidth="1"/>
    <col min="10508" max="10511" width="9" style="191"/>
    <col min="10512" max="10512" width="4.5" style="191" customWidth="1"/>
    <col min="10513" max="10752" width="9" style="191"/>
    <col min="10753" max="10753" width="4.5" style="191" customWidth="1"/>
    <col min="10754" max="10757" width="9" style="191"/>
    <col min="10758" max="10758" width="3.5" style="191" customWidth="1"/>
    <col min="10759" max="10762" width="9" style="191"/>
    <col min="10763" max="10763" width="3.5" style="191" customWidth="1"/>
    <col min="10764" max="10767" width="9" style="191"/>
    <col min="10768" max="10768" width="4.5" style="191" customWidth="1"/>
    <col min="10769" max="11008" width="9" style="191"/>
    <col min="11009" max="11009" width="4.5" style="191" customWidth="1"/>
    <col min="11010" max="11013" width="9" style="191"/>
    <col min="11014" max="11014" width="3.5" style="191" customWidth="1"/>
    <col min="11015" max="11018" width="9" style="191"/>
    <col min="11019" max="11019" width="3.5" style="191" customWidth="1"/>
    <col min="11020" max="11023" width="9" style="191"/>
    <col min="11024" max="11024" width="4.5" style="191" customWidth="1"/>
    <col min="11025" max="11264" width="9" style="191"/>
    <col min="11265" max="11265" width="4.5" style="191" customWidth="1"/>
    <col min="11266" max="11269" width="9" style="191"/>
    <col min="11270" max="11270" width="3.5" style="191" customWidth="1"/>
    <col min="11271" max="11274" width="9" style="191"/>
    <col min="11275" max="11275" width="3.5" style="191" customWidth="1"/>
    <col min="11276" max="11279" width="9" style="191"/>
    <col min="11280" max="11280" width="4.5" style="191" customWidth="1"/>
    <col min="11281" max="11520" width="9" style="191"/>
    <col min="11521" max="11521" width="4.5" style="191" customWidth="1"/>
    <col min="11522" max="11525" width="9" style="191"/>
    <col min="11526" max="11526" width="3.5" style="191" customWidth="1"/>
    <col min="11527" max="11530" width="9" style="191"/>
    <col min="11531" max="11531" width="3.5" style="191" customWidth="1"/>
    <col min="11532" max="11535" width="9" style="191"/>
    <col min="11536" max="11536" width="4.5" style="191" customWidth="1"/>
    <col min="11537" max="11776" width="9" style="191"/>
    <col min="11777" max="11777" width="4.5" style="191" customWidth="1"/>
    <col min="11778" max="11781" width="9" style="191"/>
    <col min="11782" max="11782" width="3.5" style="191" customWidth="1"/>
    <col min="11783" max="11786" width="9" style="191"/>
    <col min="11787" max="11787" width="3.5" style="191" customWidth="1"/>
    <col min="11788" max="11791" width="9" style="191"/>
    <col min="11792" max="11792" width="4.5" style="191" customWidth="1"/>
    <col min="11793" max="12032" width="9" style="191"/>
    <col min="12033" max="12033" width="4.5" style="191" customWidth="1"/>
    <col min="12034" max="12037" width="9" style="191"/>
    <col min="12038" max="12038" width="3.5" style="191" customWidth="1"/>
    <col min="12039" max="12042" width="9" style="191"/>
    <col min="12043" max="12043" width="3.5" style="191" customWidth="1"/>
    <col min="12044" max="12047" width="9" style="191"/>
    <col min="12048" max="12048" width="4.5" style="191" customWidth="1"/>
    <col min="12049" max="12288" width="9" style="191"/>
    <col min="12289" max="12289" width="4.5" style="191" customWidth="1"/>
    <col min="12290" max="12293" width="9" style="191"/>
    <col min="12294" max="12294" width="3.5" style="191" customWidth="1"/>
    <col min="12295" max="12298" width="9" style="191"/>
    <col min="12299" max="12299" width="3.5" style="191" customWidth="1"/>
    <col min="12300" max="12303" width="9" style="191"/>
    <col min="12304" max="12304" width="4.5" style="191" customWidth="1"/>
    <col min="12305" max="12544" width="9" style="191"/>
    <col min="12545" max="12545" width="4.5" style="191" customWidth="1"/>
    <col min="12546" max="12549" width="9" style="191"/>
    <col min="12550" max="12550" width="3.5" style="191" customWidth="1"/>
    <col min="12551" max="12554" width="9" style="191"/>
    <col min="12555" max="12555" width="3.5" style="191" customWidth="1"/>
    <col min="12556" max="12559" width="9" style="191"/>
    <col min="12560" max="12560" width="4.5" style="191" customWidth="1"/>
    <col min="12561" max="12800" width="9" style="191"/>
    <col min="12801" max="12801" width="4.5" style="191" customWidth="1"/>
    <col min="12802" max="12805" width="9" style="191"/>
    <col min="12806" max="12806" width="3.5" style="191" customWidth="1"/>
    <col min="12807" max="12810" width="9" style="191"/>
    <col min="12811" max="12811" width="3.5" style="191" customWidth="1"/>
    <col min="12812" max="12815" width="9" style="191"/>
    <col min="12816" max="12816" width="4.5" style="191" customWidth="1"/>
    <col min="12817" max="13056" width="9" style="191"/>
    <col min="13057" max="13057" width="4.5" style="191" customWidth="1"/>
    <col min="13058" max="13061" width="9" style="191"/>
    <col min="13062" max="13062" width="3.5" style="191" customWidth="1"/>
    <col min="13063" max="13066" width="9" style="191"/>
    <col min="13067" max="13067" width="3.5" style="191" customWidth="1"/>
    <col min="13068" max="13071" width="9" style="191"/>
    <col min="13072" max="13072" width="4.5" style="191" customWidth="1"/>
    <col min="13073" max="13312" width="9" style="191"/>
    <col min="13313" max="13313" width="4.5" style="191" customWidth="1"/>
    <col min="13314" max="13317" width="9" style="191"/>
    <col min="13318" max="13318" width="3.5" style="191" customWidth="1"/>
    <col min="13319" max="13322" width="9" style="191"/>
    <col min="13323" max="13323" width="3.5" style="191" customWidth="1"/>
    <col min="13324" max="13327" width="9" style="191"/>
    <col min="13328" max="13328" width="4.5" style="191" customWidth="1"/>
    <col min="13329" max="13568" width="9" style="191"/>
    <col min="13569" max="13569" width="4.5" style="191" customWidth="1"/>
    <col min="13570" max="13573" width="9" style="191"/>
    <col min="13574" max="13574" width="3.5" style="191" customWidth="1"/>
    <col min="13575" max="13578" width="9" style="191"/>
    <col min="13579" max="13579" width="3.5" style="191" customWidth="1"/>
    <col min="13580" max="13583" width="9" style="191"/>
    <col min="13584" max="13584" width="4.5" style="191" customWidth="1"/>
    <col min="13585" max="13824" width="9" style="191"/>
    <col min="13825" max="13825" width="4.5" style="191" customWidth="1"/>
    <col min="13826" max="13829" width="9" style="191"/>
    <col min="13830" max="13830" width="3.5" style="191" customWidth="1"/>
    <col min="13831" max="13834" width="9" style="191"/>
    <col min="13835" max="13835" width="3.5" style="191" customWidth="1"/>
    <col min="13836" max="13839" width="9" style="191"/>
    <col min="13840" max="13840" width="4.5" style="191" customWidth="1"/>
    <col min="13841" max="14080" width="9" style="191"/>
    <col min="14081" max="14081" width="4.5" style="191" customWidth="1"/>
    <col min="14082" max="14085" width="9" style="191"/>
    <col min="14086" max="14086" width="3.5" style="191" customWidth="1"/>
    <col min="14087" max="14090" width="9" style="191"/>
    <col min="14091" max="14091" width="3.5" style="191" customWidth="1"/>
    <col min="14092" max="14095" width="9" style="191"/>
    <col min="14096" max="14096" width="4.5" style="191" customWidth="1"/>
    <col min="14097" max="14336" width="9" style="191"/>
    <col min="14337" max="14337" width="4.5" style="191" customWidth="1"/>
    <col min="14338" max="14341" width="9" style="191"/>
    <col min="14342" max="14342" width="3.5" style="191" customWidth="1"/>
    <col min="14343" max="14346" width="9" style="191"/>
    <col min="14347" max="14347" width="3.5" style="191" customWidth="1"/>
    <col min="14348" max="14351" width="9" style="191"/>
    <col min="14352" max="14352" width="4.5" style="191" customWidth="1"/>
    <col min="14353" max="14592" width="9" style="191"/>
    <col min="14593" max="14593" width="4.5" style="191" customWidth="1"/>
    <col min="14594" max="14597" width="9" style="191"/>
    <col min="14598" max="14598" width="3.5" style="191" customWidth="1"/>
    <col min="14599" max="14602" width="9" style="191"/>
    <col min="14603" max="14603" width="3.5" style="191" customWidth="1"/>
    <col min="14604" max="14607" width="9" style="191"/>
    <col min="14608" max="14608" width="4.5" style="191" customWidth="1"/>
    <col min="14609" max="14848" width="9" style="191"/>
    <col min="14849" max="14849" width="4.5" style="191" customWidth="1"/>
    <col min="14850" max="14853" width="9" style="191"/>
    <col min="14854" max="14854" width="3.5" style="191" customWidth="1"/>
    <col min="14855" max="14858" width="9" style="191"/>
    <col min="14859" max="14859" width="3.5" style="191" customWidth="1"/>
    <col min="14860" max="14863" width="9" style="191"/>
    <col min="14864" max="14864" width="4.5" style="191" customWidth="1"/>
    <col min="14865" max="15104" width="9" style="191"/>
    <col min="15105" max="15105" width="4.5" style="191" customWidth="1"/>
    <col min="15106" max="15109" width="9" style="191"/>
    <col min="15110" max="15110" width="3.5" style="191" customWidth="1"/>
    <col min="15111" max="15114" width="9" style="191"/>
    <col min="15115" max="15115" width="3.5" style="191" customWidth="1"/>
    <col min="15116" max="15119" width="9" style="191"/>
    <col min="15120" max="15120" width="4.5" style="191" customWidth="1"/>
    <col min="15121" max="15360" width="9" style="191"/>
    <col min="15361" max="15361" width="4.5" style="191" customWidth="1"/>
    <col min="15362" max="15365" width="9" style="191"/>
    <col min="15366" max="15366" width="3.5" style="191" customWidth="1"/>
    <col min="15367" max="15370" width="9" style="191"/>
    <col min="15371" max="15371" width="3.5" style="191" customWidth="1"/>
    <col min="15372" max="15375" width="9" style="191"/>
    <col min="15376" max="15376" width="4.5" style="191" customWidth="1"/>
    <col min="15377" max="15616" width="9" style="191"/>
    <col min="15617" max="15617" width="4.5" style="191" customWidth="1"/>
    <col min="15618" max="15621" width="9" style="191"/>
    <col min="15622" max="15622" width="3.5" style="191" customWidth="1"/>
    <col min="15623" max="15626" width="9" style="191"/>
    <col min="15627" max="15627" width="3.5" style="191" customWidth="1"/>
    <col min="15628" max="15631" width="9" style="191"/>
    <col min="15632" max="15632" width="4.5" style="191" customWidth="1"/>
    <col min="15633" max="15872" width="9" style="191"/>
    <col min="15873" max="15873" width="4.5" style="191" customWidth="1"/>
    <col min="15874" max="15877" width="9" style="191"/>
    <col min="15878" max="15878" width="3.5" style="191" customWidth="1"/>
    <col min="15879" max="15882" width="9" style="191"/>
    <col min="15883" max="15883" width="3.5" style="191" customWidth="1"/>
    <col min="15884" max="15887" width="9" style="191"/>
    <col min="15888" max="15888" width="4.5" style="191" customWidth="1"/>
    <col min="15889" max="16128" width="9" style="191"/>
    <col min="16129" max="16129" width="4.5" style="191" customWidth="1"/>
    <col min="16130" max="16133" width="9" style="191"/>
    <col min="16134" max="16134" width="3.5" style="191" customWidth="1"/>
    <col min="16135" max="16138" width="9" style="191"/>
    <col min="16139" max="16139" width="3.5" style="191" customWidth="1"/>
    <col min="16140" max="16143" width="9" style="191"/>
    <col min="16144" max="16144" width="4.5" style="191" customWidth="1"/>
    <col min="16145" max="16384" width="9" style="191"/>
  </cols>
  <sheetData>
    <row r="1" spans="1:40">
      <c r="A1" s="191" t="s">
        <v>3878</v>
      </c>
      <c r="B1" s="191" t="s">
        <v>921</v>
      </c>
      <c r="C1" s="191" t="s">
        <v>2876</v>
      </c>
      <c r="D1" s="192" t="s">
        <v>2877</v>
      </c>
      <c r="E1" s="192" t="s">
        <v>2879</v>
      </c>
      <c r="F1" s="191" t="s">
        <v>3879</v>
      </c>
      <c r="G1" s="191" t="s">
        <v>921</v>
      </c>
      <c r="H1" s="191" t="s">
        <v>2876</v>
      </c>
      <c r="I1" s="192" t="s">
        <v>2877</v>
      </c>
      <c r="J1" s="192" t="s">
        <v>2879</v>
      </c>
      <c r="K1" s="191" t="s">
        <v>3880</v>
      </c>
      <c r="L1" s="191" t="s">
        <v>921</v>
      </c>
      <c r="M1" s="191" t="s">
        <v>2876</v>
      </c>
      <c r="N1" s="192" t="s">
        <v>2877</v>
      </c>
      <c r="O1" s="192" t="s">
        <v>2879</v>
      </c>
      <c r="P1" s="191" t="s">
        <v>3881</v>
      </c>
      <c r="Q1" s="191" t="s">
        <v>921</v>
      </c>
      <c r="R1" s="191" t="s">
        <v>2876</v>
      </c>
      <c r="S1" s="192" t="s">
        <v>2877</v>
      </c>
      <c r="T1" s="192" t="s">
        <v>2879</v>
      </c>
      <c r="U1" s="191" t="s">
        <v>3882</v>
      </c>
      <c r="V1" s="191" t="s">
        <v>921</v>
      </c>
      <c r="W1" s="191" t="s">
        <v>2876</v>
      </c>
      <c r="X1" s="192" t="s">
        <v>2877</v>
      </c>
      <c r="Y1" s="192" t="s">
        <v>2879</v>
      </c>
      <c r="Z1" s="192" t="s">
        <v>3883</v>
      </c>
      <c r="AA1" s="191" t="s">
        <v>921</v>
      </c>
      <c r="AB1" s="191" t="s">
        <v>2876</v>
      </c>
      <c r="AC1" s="192" t="s">
        <v>2877</v>
      </c>
      <c r="AD1" s="192" t="s">
        <v>2879</v>
      </c>
      <c r="AE1" s="192" t="s">
        <v>3884</v>
      </c>
      <c r="AF1" s="191" t="s">
        <v>921</v>
      </c>
      <c r="AG1" s="191" t="s">
        <v>2876</v>
      </c>
      <c r="AH1" s="192" t="s">
        <v>2877</v>
      </c>
      <c r="AI1" s="192" t="s">
        <v>2879</v>
      </c>
      <c r="AJ1" s="192" t="s">
        <v>3885</v>
      </c>
      <c r="AK1" s="191" t="s">
        <v>921</v>
      </c>
      <c r="AL1" s="191" t="s">
        <v>2876</v>
      </c>
      <c r="AM1" s="192" t="s">
        <v>2877</v>
      </c>
      <c r="AN1" s="192" t="s">
        <v>2879</v>
      </c>
    </row>
    <row r="2" spans="21:36">
      <c r="U2" s="192"/>
      <c r="Z2" s="192"/>
      <c r="AE2" s="192"/>
      <c r="AJ2" s="192"/>
    </row>
    <row r="11" spans="2:2">
      <c r="B11" s="192"/>
    </row>
    <row r="12" spans="2:2">
      <c r="B12" s="192"/>
    </row>
    <row r="13" spans="2:40">
      <c r="B13" s="191">
        <f t="shared" ref="B13:AN13" si="0">SUM(B2:B12)</f>
        <v>0</v>
      </c>
      <c r="C13" s="191">
        <f t="shared" si="0"/>
        <v>0</v>
      </c>
      <c r="D13" s="191">
        <f t="shared" si="0"/>
        <v>0</v>
      </c>
      <c r="E13" s="191">
        <f t="shared" si="0"/>
        <v>0</v>
      </c>
      <c r="F13" s="191">
        <f t="shared" si="0"/>
        <v>0</v>
      </c>
      <c r="G13" s="191">
        <f t="shared" si="0"/>
        <v>0</v>
      </c>
      <c r="H13" s="191">
        <f t="shared" si="0"/>
        <v>0</v>
      </c>
      <c r="I13" s="191">
        <f t="shared" si="0"/>
        <v>0</v>
      </c>
      <c r="J13" s="191">
        <f t="shared" si="0"/>
        <v>0</v>
      </c>
      <c r="K13" s="191">
        <f t="shared" si="0"/>
        <v>0</v>
      </c>
      <c r="L13" s="191">
        <f t="shared" si="0"/>
        <v>0</v>
      </c>
      <c r="M13" s="191">
        <f t="shared" si="0"/>
        <v>0</v>
      </c>
      <c r="N13" s="191">
        <f t="shared" si="0"/>
        <v>0</v>
      </c>
      <c r="O13" s="191">
        <f t="shared" si="0"/>
        <v>0</v>
      </c>
      <c r="P13" s="191">
        <f t="shared" si="0"/>
        <v>0</v>
      </c>
      <c r="Q13" s="191">
        <f t="shared" si="0"/>
        <v>0</v>
      </c>
      <c r="R13" s="191">
        <f t="shared" si="0"/>
        <v>0</v>
      </c>
      <c r="S13" s="191">
        <f t="shared" si="0"/>
        <v>0</v>
      </c>
      <c r="T13" s="191">
        <f t="shared" si="0"/>
        <v>0</v>
      </c>
      <c r="U13" s="191">
        <f t="shared" si="0"/>
        <v>0</v>
      </c>
      <c r="V13" s="191">
        <f t="shared" si="0"/>
        <v>0</v>
      </c>
      <c r="W13" s="191">
        <f t="shared" si="0"/>
        <v>0</v>
      </c>
      <c r="X13" s="191">
        <f t="shared" si="0"/>
        <v>0</v>
      </c>
      <c r="Y13" s="191">
        <f t="shared" si="0"/>
        <v>0</v>
      </c>
      <c r="Z13" s="191">
        <f t="shared" si="0"/>
        <v>0</v>
      </c>
      <c r="AA13" s="191">
        <f t="shared" si="0"/>
        <v>0</v>
      </c>
      <c r="AB13" s="191">
        <f t="shared" si="0"/>
        <v>0</v>
      </c>
      <c r="AC13" s="191">
        <f t="shared" si="0"/>
        <v>0</v>
      </c>
      <c r="AD13" s="191">
        <f t="shared" si="0"/>
        <v>0</v>
      </c>
      <c r="AE13" s="191">
        <f t="shared" si="0"/>
        <v>0</v>
      </c>
      <c r="AF13" s="191">
        <f t="shared" si="0"/>
        <v>0</v>
      </c>
      <c r="AG13" s="191">
        <f t="shared" si="0"/>
        <v>0</v>
      </c>
      <c r="AH13" s="191">
        <f t="shared" si="0"/>
        <v>0</v>
      </c>
      <c r="AI13" s="191">
        <f t="shared" si="0"/>
        <v>0</v>
      </c>
      <c r="AJ13" s="191">
        <f t="shared" si="0"/>
        <v>0</v>
      </c>
      <c r="AK13" s="191">
        <f t="shared" si="0"/>
        <v>0</v>
      </c>
      <c r="AL13" s="191">
        <f t="shared" si="0"/>
        <v>0</v>
      </c>
      <c r="AM13" s="191">
        <f t="shared" si="0"/>
        <v>0</v>
      </c>
      <c r="AN13" s="191">
        <f t="shared" si="0"/>
        <v>0</v>
      </c>
    </row>
    <row r="14" s="190" customFormat="1" spans="1:1">
      <c r="A14" s="193" t="s">
        <v>3886</v>
      </c>
    </row>
    <row r="25" spans="2:40">
      <c r="B25" s="191">
        <f t="shared" ref="B25:AN25" si="1">SUM(B15:B24)</f>
        <v>0</v>
      </c>
      <c r="C25" s="191">
        <f t="shared" si="1"/>
        <v>0</v>
      </c>
      <c r="D25" s="191">
        <f t="shared" si="1"/>
        <v>0</v>
      </c>
      <c r="E25" s="191">
        <f t="shared" si="1"/>
        <v>0</v>
      </c>
      <c r="F25" s="191">
        <f t="shared" si="1"/>
        <v>0</v>
      </c>
      <c r="G25" s="191">
        <f t="shared" si="1"/>
        <v>0</v>
      </c>
      <c r="H25" s="191">
        <f t="shared" si="1"/>
        <v>0</v>
      </c>
      <c r="I25" s="191">
        <f t="shared" si="1"/>
        <v>0</v>
      </c>
      <c r="J25" s="191">
        <f t="shared" si="1"/>
        <v>0</v>
      </c>
      <c r="K25" s="191">
        <f t="shared" si="1"/>
        <v>0</v>
      </c>
      <c r="L25" s="191">
        <f t="shared" si="1"/>
        <v>0</v>
      </c>
      <c r="M25" s="191">
        <f t="shared" si="1"/>
        <v>0</v>
      </c>
      <c r="N25" s="191">
        <f t="shared" si="1"/>
        <v>0</v>
      </c>
      <c r="O25" s="191">
        <f t="shared" si="1"/>
        <v>0</v>
      </c>
      <c r="P25" s="191">
        <f t="shared" si="1"/>
        <v>0</v>
      </c>
      <c r="Q25" s="191">
        <f t="shared" si="1"/>
        <v>0</v>
      </c>
      <c r="R25" s="191">
        <f t="shared" si="1"/>
        <v>0</v>
      </c>
      <c r="S25" s="191">
        <f t="shared" si="1"/>
        <v>0</v>
      </c>
      <c r="T25" s="191">
        <f t="shared" si="1"/>
        <v>0</v>
      </c>
      <c r="U25" s="191">
        <f t="shared" si="1"/>
        <v>0</v>
      </c>
      <c r="V25" s="191">
        <f t="shared" si="1"/>
        <v>0</v>
      </c>
      <c r="W25" s="191">
        <f t="shared" si="1"/>
        <v>0</v>
      </c>
      <c r="X25" s="191">
        <f t="shared" si="1"/>
        <v>0</v>
      </c>
      <c r="Y25" s="191">
        <f t="shared" si="1"/>
        <v>0</v>
      </c>
      <c r="Z25" s="191">
        <f t="shared" si="1"/>
        <v>0</v>
      </c>
      <c r="AA25" s="191">
        <f t="shared" si="1"/>
        <v>0</v>
      </c>
      <c r="AB25" s="191">
        <f t="shared" si="1"/>
        <v>0</v>
      </c>
      <c r="AC25" s="191">
        <f t="shared" si="1"/>
        <v>0</v>
      </c>
      <c r="AD25" s="191">
        <f t="shared" si="1"/>
        <v>0</v>
      </c>
      <c r="AE25" s="191">
        <f t="shared" si="1"/>
        <v>0</v>
      </c>
      <c r="AF25" s="191">
        <f t="shared" si="1"/>
        <v>0</v>
      </c>
      <c r="AG25" s="191">
        <f t="shared" si="1"/>
        <v>0</v>
      </c>
      <c r="AH25" s="191">
        <f t="shared" si="1"/>
        <v>0</v>
      </c>
      <c r="AI25" s="191">
        <f t="shared" si="1"/>
        <v>0</v>
      </c>
      <c r="AJ25" s="191">
        <f t="shared" si="1"/>
        <v>0</v>
      </c>
      <c r="AK25" s="191">
        <f t="shared" si="1"/>
        <v>0</v>
      </c>
      <c r="AL25" s="191">
        <f t="shared" si="1"/>
        <v>0</v>
      </c>
      <c r="AM25" s="191">
        <f t="shared" si="1"/>
        <v>0</v>
      </c>
      <c r="AN25" s="191">
        <f t="shared" si="1"/>
        <v>0</v>
      </c>
    </row>
  </sheetData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/>
  <rangeList sheetStid="2" master=""/>
  <rangeList sheetStid="3" master=""/>
  <rangeList sheetStid="6" master="">
    <arrUserId title="区域2" rangeCreator="" othersAccessPermission="edit"/>
    <arrUserId title="区域2_1" rangeCreator="" othersAccessPermission="edit"/>
    <arrUserId title="区域2_2" rangeCreator="" othersAccessPermission="edit"/>
    <arrUserId title="区域2_3" rangeCreator="" othersAccessPermission="edit"/>
    <arrUserId title="区域2_4" rangeCreator="" othersAccessPermission="edit"/>
    <arrUserId title="区域2_6" rangeCreator="" othersAccessPermission="edit"/>
    <arrUserId title="区域2_7" rangeCreator="" othersAccessPermission="edit"/>
    <arrUserId title="区域2_8" rangeCreator="" othersAccessPermission="edit"/>
    <arrUserId title="区域2_9" rangeCreator="" othersAccessPermission="edit"/>
    <arrUserId title="区域2_4_1" rangeCreator="" othersAccessPermission="edit"/>
    <arrUserId title="区域2_6_1" rangeCreator="" othersAccessPermission="edit"/>
    <arrUserId title="区域2_7_1" rangeCreator="" othersAccessPermission="edit"/>
    <arrUserId title="区域2_10" rangeCreator="" othersAccessPermission="edit"/>
    <arrUserId title="区域2_8_1" rangeCreator="" othersAccessPermission="edit"/>
    <arrUserId title="区域2_9_1" rangeCreator="" othersAccessPermission="edit"/>
    <arrUserId title="区域2_12" rangeCreator="" othersAccessPermission="edit"/>
    <arrUserId title="区域2_20" rangeCreator="" othersAccessPermission="edit"/>
    <arrUserId title="区域2_24" rangeCreator="" othersAccessPermission="edit"/>
  </rangeList>
  <rangeList sheetStid="23" master=""/>
  <rangeList sheetStid="5" master=""/>
  <rangeList sheetStid="10" master=""/>
  <rangeList sheetStid="9" master=""/>
  <rangeList sheetStid="25" master=""/>
  <rangeList sheetStid="7" master=""/>
  <rangeList sheetStid="24" master=""/>
  <rangeList sheetStid="14" master=""/>
  <rangeList sheetStid="20" master=""/>
  <rangeList sheetStid="16" master="">
    <arrUserId title="区域1" rangeCreator="" othersAccessPermission="edit"/>
    <arrUserId title="区域1_1" rangeCreator="" othersAccessPermission="edit"/>
    <arrUserId title="区域1_1_1" rangeCreator="" othersAccessPermission="edit"/>
  </rangeList>
  <rangeList sheetStid="21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综合信息表</vt:lpstr>
      <vt:lpstr>表一</vt:lpstr>
      <vt:lpstr>表二</vt:lpstr>
      <vt:lpstr>表三 甲</vt:lpstr>
      <vt:lpstr>Sheet1</vt:lpstr>
      <vt:lpstr>表三乙</vt:lpstr>
      <vt:lpstr>表三丙</vt:lpstr>
      <vt:lpstr>表四甲</vt:lpstr>
      <vt:lpstr>Sheet2</vt:lpstr>
      <vt:lpstr>表五甲</vt:lpstr>
      <vt:lpstr>ODN导入表</vt:lpstr>
      <vt:lpstr>工作量统计</vt:lpstr>
      <vt:lpstr>正式文本中要的数据</vt:lpstr>
      <vt:lpstr>预算定额表(该定额需该实)</vt:lpstr>
      <vt:lpstr>材料库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程理韶</dc:creator>
  <cp:lastModifiedBy>WPS_1663744375</cp:lastModifiedBy>
  <dcterms:created xsi:type="dcterms:W3CDTF">2009-01-07T00:39:00Z</dcterms:created>
  <cp:lastPrinted>2018-08-22T11:22:00Z</cp:lastPrinted>
  <dcterms:modified xsi:type="dcterms:W3CDTF">2023-12-25T12:10:28Z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9BE052CD8EF34C98BFC1AB4B15AC7B4A_13</vt:lpwstr>
  </property>
</Properties>
</file>